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erstedtkrantz.sharepoint.com/sites/ug-lkgroup-it/Shared Documents/PowerBI/Development/"/>
    </mc:Choice>
  </mc:AlternateContent>
  <xr:revisionPtr revIDLastSave="652" documentId="8_{01A43D74-7021-4A1D-B414-B87B734345B1}" xr6:coauthVersionLast="47" xr6:coauthVersionMax="47" xr10:uidLastSave="{01527CFB-79D1-4120-934A-7F7AF1743CE6}"/>
  <bookViews>
    <workbookView xWindow="-110" yWindow="-110" windowWidth="38620" windowHeight="21100" activeTab="2" xr2:uid="{59496F09-4AF5-445E-83CF-A95EB8C7B084}"/>
  </bookViews>
  <sheets>
    <sheet name="PVM simple" sheetId="1" r:id="rId1"/>
    <sheet name="PVM walk through" sheetId="3" r:id="rId2"/>
    <sheet name="factTable" sheetId="4" r:id="rId3"/>
  </sheets>
  <definedNames>
    <definedName name="_xlnm._FilterDatabase" localSheetId="1" hidden="1">'PVM walk through'!$B$3:$I$49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E46" i="1"/>
  <c r="F46" i="1"/>
  <c r="D46" i="1"/>
  <c r="C46" i="1"/>
  <c r="H45" i="1"/>
  <c r="C45" i="1"/>
  <c r="D45" i="1"/>
  <c r="E45" i="1"/>
  <c r="F45" i="1"/>
  <c r="G45" i="1"/>
  <c r="F36" i="1"/>
  <c r="F35" i="1"/>
  <c r="D36" i="1"/>
  <c r="E36" i="1"/>
  <c r="C36" i="1"/>
  <c r="C35" i="1"/>
  <c r="D35" i="1"/>
  <c r="E35" i="1" s="1"/>
  <c r="C26" i="1"/>
  <c r="C17" i="1"/>
  <c r="H8" i="1"/>
  <c r="G8" i="1"/>
  <c r="D9" i="1"/>
  <c r="F9" i="1"/>
  <c r="C9" i="1"/>
  <c r="E9" i="1" l="1"/>
  <c r="D26" i="1" s="1"/>
  <c r="E26" i="1" s="1"/>
  <c r="D17" i="1"/>
  <c r="E17" i="1" s="1"/>
  <c r="F17" i="1" s="1"/>
  <c r="F18" i="1" s="1"/>
  <c r="S22" i="3" l="1"/>
  <c r="AB22" i="3"/>
  <c r="N22" i="3"/>
  <c r="AA22" i="3"/>
  <c r="AC49" i="3"/>
  <c r="AB49" i="3"/>
  <c r="AA49" i="3"/>
  <c r="Z11" i="3"/>
  <c r="AA11" i="3"/>
  <c r="AD11" i="3"/>
  <c r="Z12" i="3"/>
  <c r="AA12" i="3"/>
  <c r="AD12" i="3"/>
  <c r="Z13" i="3"/>
  <c r="AA13" i="3"/>
  <c r="AD13" i="3"/>
  <c r="Z14" i="3"/>
  <c r="AA14" i="3"/>
  <c r="AD14" i="3"/>
  <c r="Z15" i="3"/>
  <c r="AA15" i="3"/>
  <c r="AD15" i="3"/>
  <c r="Z16" i="3"/>
  <c r="AA16" i="3"/>
  <c r="AD16" i="3"/>
  <c r="Z17" i="3"/>
  <c r="AA17" i="3"/>
  <c r="AD17" i="3"/>
  <c r="Z18" i="3"/>
  <c r="AA18" i="3"/>
  <c r="AD18" i="3"/>
  <c r="Z19" i="3"/>
  <c r="AA19" i="3"/>
  <c r="AD19" i="3"/>
  <c r="Z20" i="3"/>
  <c r="AA20" i="3"/>
  <c r="AD20" i="3"/>
  <c r="Z21" i="3"/>
  <c r="AA21" i="3"/>
  <c r="AD21" i="3"/>
  <c r="Z22" i="3"/>
  <c r="AD22" i="3"/>
  <c r="Z23" i="3"/>
  <c r="AA23" i="3"/>
  <c r="AD23" i="3"/>
  <c r="Z24" i="3"/>
  <c r="AA24" i="3"/>
  <c r="AD24" i="3"/>
  <c r="Z25" i="3"/>
  <c r="AA25" i="3"/>
  <c r="AD25" i="3"/>
  <c r="Z26" i="3"/>
  <c r="AA26" i="3"/>
  <c r="AD26" i="3"/>
  <c r="Z27" i="3"/>
  <c r="AA27" i="3"/>
  <c r="AD27" i="3"/>
  <c r="Z28" i="3"/>
  <c r="AA28" i="3"/>
  <c r="AD28" i="3"/>
  <c r="Z30" i="3"/>
  <c r="AA30" i="3"/>
  <c r="AD30" i="3"/>
  <c r="Z31" i="3"/>
  <c r="AA31" i="3"/>
  <c r="AD31" i="3"/>
  <c r="Z32" i="3"/>
  <c r="AA32" i="3"/>
  <c r="AD32" i="3"/>
  <c r="Z33" i="3"/>
  <c r="AA33" i="3"/>
  <c r="AD33" i="3"/>
  <c r="Z34" i="3"/>
  <c r="AA34" i="3"/>
  <c r="AD34" i="3"/>
  <c r="Z35" i="3"/>
  <c r="AA35" i="3"/>
  <c r="AD35" i="3"/>
  <c r="Z36" i="3"/>
  <c r="AA36" i="3"/>
  <c r="AD36" i="3"/>
  <c r="Z37" i="3"/>
  <c r="AA37" i="3"/>
  <c r="AD37" i="3"/>
  <c r="Z38" i="3"/>
  <c r="AA38" i="3"/>
  <c r="AD38" i="3"/>
  <c r="Z39" i="3"/>
  <c r="AA39" i="3"/>
  <c r="AD39" i="3"/>
  <c r="Z40" i="3"/>
  <c r="AA40" i="3"/>
  <c r="AD40" i="3"/>
  <c r="Z41" i="3"/>
  <c r="AA41" i="3"/>
  <c r="AD41" i="3"/>
  <c r="Z42" i="3"/>
  <c r="AA42" i="3"/>
  <c r="AD42" i="3"/>
  <c r="Z43" i="3"/>
  <c r="AA43" i="3"/>
  <c r="AD43" i="3"/>
  <c r="Z44" i="3"/>
  <c r="AA44" i="3"/>
  <c r="AD44" i="3"/>
  <c r="Z45" i="3"/>
  <c r="AA45" i="3"/>
  <c r="AD45" i="3"/>
  <c r="Z46" i="3"/>
  <c r="AA46" i="3"/>
  <c r="AD46" i="3"/>
  <c r="Z47" i="3"/>
  <c r="AA47" i="3"/>
  <c r="AD47" i="3"/>
  <c r="Z8" i="3"/>
  <c r="AA8" i="3"/>
  <c r="AD8" i="3"/>
  <c r="Z9" i="3"/>
  <c r="AA9" i="3"/>
  <c r="AD9" i="3"/>
  <c r="U8" i="3"/>
  <c r="V8" i="3"/>
  <c r="U9" i="3"/>
  <c r="V9" i="3"/>
  <c r="U11" i="3"/>
  <c r="V11" i="3"/>
  <c r="U12" i="3"/>
  <c r="V12" i="3"/>
  <c r="U13" i="3"/>
  <c r="V13" i="3"/>
  <c r="U14" i="3"/>
  <c r="V14" i="3"/>
  <c r="U15" i="3"/>
  <c r="V15" i="3"/>
  <c r="W15" i="3"/>
  <c r="U16" i="3"/>
  <c r="V16" i="3"/>
  <c r="U17" i="3"/>
  <c r="V17" i="3"/>
  <c r="U18" i="3"/>
  <c r="V18" i="3"/>
  <c r="U19" i="3"/>
  <c r="V19" i="3"/>
  <c r="U20" i="3"/>
  <c r="V20" i="3"/>
  <c r="U21" i="3"/>
  <c r="V21" i="3"/>
  <c r="U22" i="3"/>
  <c r="V22" i="3"/>
  <c r="U23" i="3"/>
  <c r="V23" i="3"/>
  <c r="U24" i="3"/>
  <c r="V24" i="3"/>
  <c r="U25" i="3"/>
  <c r="V25" i="3"/>
  <c r="W25" i="3" s="1"/>
  <c r="U26" i="3"/>
  <c r="V26" i="3"/>
  <c r="U27" i="3"/>
  <c r="V27" i="3"/>
  <c r="U28" i="3"/>
  <c r="V28" i="3"/>
  <c r="U30" i="3"/>
  <c r="V30" i="3"/>
  <c r="U31" i="3"/>
  <c r="V31" i="3"/>
  <c r="U32" i="3"/>
  <c r="V32" i="3"/>
  <c r="U33" i="3"/>
  <c r="V33" i="3"/>
  <c r="W33" i="3" s="1"/>
  <c r="U34" i="3"/>
  <c r="V34" i="3"/>
  <c r="U35" i="3"/>
  <c r="V35" i="3"/>
  <c r="U36" i="3"/>
  <c r="V36" i="3"/>
  <c r="U37" i="3"/>
  <c r="V37" i="3"/>
  <c r="U38" i="3"/>
  <c r="V38" i="3"/>
  <c r="U39" i="3"/>
  <c r="V39" i="3"/>
  <c r="U40" i="3"/>
  <c r="V40" i="3"/>
  <c r="U41" i="3"/>
  <c r="V41" i="3"/>
  <c r="U42" i="3"/>
  <c r="V42" i="3"/>
  <c r="U43" i="3"/>
  <c r="V43" i="3"/>
  <c r="U44" i="3"/>
  <c r="V44" i="3"/>
  <c r="U45" i="3"/>
  <c r="V45" i="3"/>
  <c r="U46" i="3"/>
  <c r="V46" i="3"/>
  <c r="U47" i="3"/>
  <c r="V47" i="3"/>
  <c r="U4" i="3"/>
  <c r="K5" i="3"/>
  <c r="L5" i="3"/>
  <c r="K6" i="3"/>
  <c r="L6" i="3"/>
  <c r="K7" i="3"/>
  <c r="L7" i="3"/>
  <c r="K8" i="3"/>
  <c r="L8" i="3"/>
  <c r="K9" i="3"/>
  <c r="L9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M19" i="3" s="1"/>
  <c r="N19" i="3" s="1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M37" i="3" s="1"/>
  <c r="N37" i="3" s="1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M45" i="3"/>
  <c r="N45" i="3" s="1"/>
  <c r="K46" i="3"/>
  <c r="L46" i="3"/>
  <c r="K47" i="3"/>
  <c r="L47" i="3"/>
  <c r="H8" i="3"/>
  <c r="I8" i="3" s="1"/>
  <c r="H9" i="3"/>
  <c r="I9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5" i="3"/>
  <c r="I5" i="3" s="1"/>
  <c r="H6" i="3"/>
  <c r="H7" i="3"/>
  <c r="I7" i="3" s="1"/>
  <c r="G48" i="3"/>
  <c r="F48" i="3"/>
  <c r="E48" i="3"/>
  <c r="D48" i="3"/>
  <c r="P30" i="3" s="1"/>
  <c r="G29" i="3"/>
  <c r="F29" i="3"/>
  <c r="Q46" i="3" s="1"/>
  <c r="E29" i="3"/>
  <c r="D29" i="3"/>
  <c r="P21" i="3" s="1"/>
  <c r="G10" i="3"/>
  <c r="F10" i="3"/>
  <c r="Q7" i="3" s="1"/>
  <c r="E10" i="3"/>
  <c r="D10" i="3"/>
  <c r="P4" i="3" s="1"/>
  <c r="AD7" i="3"/>
  <c r="Z7" i="3"/>
  <c r="AD6" i="3"/>
  <c r="Z6" i="3"/>
  <c r="AD5" i="3"/>
  <c r="Z5" i="3"/>
  <c r="AD4" i="3"/>
  <c r="Z4" i="3"/>
  <c r="V7" i="3"/>
  <c r="U7" i="3"/>
  <c r="V6" i="3"/>
  <c r="U6" i="3"/>
  <c r="V5" i="3"/>
  <c r="U5" i="3"/>
  <c r="V4" i="3"/>
  <c r="I6" i="3"/>
  <c r="H4" i="3"/>
  <c r="I4" i="3" s="1"/>
  <c r="L4" i="3"/>
  <c r="K4" i="3"/>
  <c r="G44" i="1"/>
  <c r="C44" i="1"/>
  <c r="G43" i="1"/>
  <c r="C43" i="1"/>
  <c r="G42" i="1"/>
  <c r="C42" i="1"/>
  <c r="G41" i="1"/>
  <c r="C41" i="1"/>
  <c r="D34" i="1"/>
  <c r="C34" i="1"/>
  <c r="D33" i="1"/>
  <c r="C33" i="1"/>
  <c r="D32" i="1"/>
  <c r="C32" i="1"/>
  <c r="D31" i="1"/>
  <c r="C31" i="1"/>
  <c r="D24" i="1"/>
  <c r="G7" i="1"/>
  <c r="H7" i="1" s="1"/>
  <c r="D16" i="1"/>
  <c r="C16" i="1"/>
  <c r="G6" i="1"/>
  <c r="H6" i="1" s="1"/>
  <c r="D15" i="1"/>
  <c r="C15" i="1"/>
  <c r="G5" i="1"/>
  <c r="H5" i="1" s="1"/>
  <c r="D14" i="1"/>
  <c r="C14" i="1"/>
  <c r="G4" i="1"/>
  <c r="H4" i="1" s="1"/>
  <c r="D13" i="1"/>
  <c r="C13" i="1"/>
  <c r="G49" i="3" l="1"/>
  <c r="AD49" i="3" s="1"/>
  <c r="M21" i="3"/>
  <c r="N21" i="3" s="1"/>
  <c r="M17" i="3"/>
  <c r="N17" i="3" s="1"/>
  <c r="M13" i="3"/>
  <c r="N13" i="3" s="1"/>
  <c r="W43" i="3"/>
  <c r="W35" i="3"/>
  <c r="W31" i="3"/>
  <c r="W14" i="3"/>
  <c r="W9" i="3"/>
  <c r="W17" i="3"/>
  <c r="M11" i="3"/>
  <c r="N11" i="3" s="1"/>
  <c r="W13" i="3"/>
  <c r="Q23" i="3"/>
  <c r="W23" i="3"/>
  <c r="M7" i="3"/>
  <c r="N7" i="3" s="1"/>
  <c r="AA7" i="3" s="1"/>
  <c r="W47" i="3"/>
  <c r="W22" i="3"/>
  <c r="M27" i="3"/>
  <c r="N27" i="3" s="1"/>
  <c r="M15" i="3"/>
  <c r="N15" i="3" s="1"/>
  <c r="H48" i="3"/>
  <c r="I48" i="3" s="1"/>
  <c r="M39" i="3"/>
  <c r="N39" i="3" s="1"/>
  <c r="W38" i="3"/>
  <c r="M34" i="3"/>
  <c r="N34" i="3" s="1"/>
  <c r="M5" i="3"/>
  <c r="N5" i="3" s="1"/>
  <c r="M43" i="3"/>
  <c r="N43" i="3" s="1"/>
  <c r="M35" i="3"/>
  <c r="N35" i="3" s="1"/>
  <c r="M31" i="3"/>
  <c r="N31" i="3" s="1"/>
  <c r="M26" i="3"/>
  <c r="N26" i="3" s="1"/>
  <c r="M22" i="3"/>
  <c r="Q20" i="3"/>
  <c r="W46" i="3"/>
  <c r="W42" i="3"/>
  <c r="W30" i="3"/>
  <c r="W19" i="3"/>
  <c r="H29" i="3"/>
  <c r="I29" i="3" s="1"/>
  <c r="M42" i="3"/>
  <c r="N42" i="3" s="1"/>
  <c r="M38" i="3"/>
  <c r="N38" i="3" s="1"/>
  <c r="M18" i="3"/>
  <c r="N18" i="3" s="1"/>
  <c r="M6" i="3"/>
  <c r="N6" i="3" s="1"/>
  <c r="AA6" i="3" s="1"/>
  <c r="Q17" i="3"/>
  <c r="L10" i="3"/>
  <c r="P14" i="3"/>
  <c r="V29" i="3"/>
  <c r="E49" i="3"/>
  <c r="Q29" i="3" s="1"/>
  <c r="M25" i="3"/>
  <c r="N25" i="3" s="1"/>
  <c r="W41" i="3"/>
  <c r="W37" i="3"/>
  <c r="W28" i="3"/>
  <c r="M41" i="3"/>
  <c r="N41" i="3" s="1"/>
  <c r="M33" i="3"/>
  <c r="N33" i="3" s="1"/>
  <c r="M24" i="3"/>
  <c r="N24" i="3" s="1"/>
  <c r="M9" i="3"/>
  <c r="N9" i="3" s="1"/>
  <c r="W44" i="3"/>
  <c r="W32" i="3"/>
  <c r="W21" i="3"/>
  <c r="M40" i="3"/>
  <c r="N40" i="3" s="1"/>
  <c r="M8" i="3"/>
  <c r="N8" i="3" s="1"/>
  <c r="F49" i="3"/>
  <c r="M47" i="3"/>
  <c r="N47" i="3" s="1"/>
  <c r="M23" i="3"/>
  <c r="N23" i="3" s="1"/>
  <c r="W39" i="3"/>
  <c r="W12" i="3"/>
  <c r="L48" i="3"/>
  <c r="M32" i="3"/>
  <c r="N32" i="3" s="1"/>
  <c r="L29" i="3"/>
  <c r="M16" i="3"/>
  <c r="N16" i="3" s="1"/>
  <c r="K10" i="3"/>
  <c r="P8" i="3"/>
  <c r="Q6" i="3"/>
  <c r="P11" i="3"/>
  <c r="Q26" i="3"/>
  <c r="P23" i="3"/>
  <c r="P20" i="3"/>
  <c r="P17" i="3"/>
  <c r="P46" i="3"/>
  <c r="R46" i="3" s="1"/>
  <c r="Q39" i="3"/>
  <c r="Q36" i="3"/>
  <c r="U29" i="3"/>
  <c r="W18" i="3"/>
  <c r="W8" i="3"/>
  <c r="P37" i="3"/>
  <c r="H10" i="3"/>
  <c r="I10" i="3" s="1"/>
  <c r="K48" i="3"/>
  <c r="K29" i="3"/>
  <c r="P7" i="3"/>
  <c r="R7" i="3" s="1"/>
  <c r="Q5" i="3"/>
  <c r="Q11" i="3"/>
  <c r="P26" i="3"/>
  <c r="Q19" i="3"/>
  <c r="Q16" i="3"/>
  <c r="Q13" i="3"/>
  <c r="Q42" i="3"/>
  <c r="P39" i="3"/>
  <c r="P36" i="3"/>
  <c r="Q32" i="3"/>
  <c r="V48" i="3"/>
  <c r="P43" i="3"/>
  <c r="M44" i="3"/>
  <c r="N44" i="3" s="1"/>
  <c r="M28" i="3"/>
  <c r="N28" i="3" s="1"/>
  <c r="M12" i="3"/>
  <c r="N12" i="3" s="1"/>
  <c r="P6" i="3"/>
  <c r="Q22" i="3"/>
  <c r="P19" i="3"/>
  <c r="P16" i="3"/>
  <c r="P13" i="3"/>
  <c r="Q45" i="3"/>
  <c r="P42" i="3"/>
  <c r="Q35" i="3"/>
  <c r="P32" i="3"/>
  <c r="U48" i="3"/>
  <c r="W45" i="3"/>
  <c r="W34" i="3"/>
  <c r="W24" i="3"/>
  <c r="W11" i="3"/>
  <c r="P9" i="3"/>
  <c r="P33" i="3"/>
  <c r="D49" i="3"/>
  <c r="U49" i="3" s="1"/>
  <c r="P5" i="3"/>
  <c r="Q28" i="3"/>
  <c r="Q25" i="3"/>
  <c r="P22" i="3"/>
  <c r="Q15" i="3"/>
  <c r="Q12" i="3"/>
  <c r="P45" i="3"/>
  <c r="Q41" i="3"/>
  <c r="Q38" i="3"/>
  <c r="P35" i="3"/>
  <c r="Q31" i="3"/>
  <c r="V10" i="3"/>
  <c r="Q4" i="3"/>
  <c r="P28" i="3"/>
  <c r="P25" i="3"/>
  <c r="Q18" i="3"/>
  <c r="P15" i="3"/>
  <c r="P12" i="3"/>
  <c r="Q47" i="3"/>
  <c r="Q44" i="3"/>
  <c r="P41" i="3"/>
  <c r="P38" i="3"/>
  <c r="Q34" i="3"/>
  <c r="P31" i="3"/>
  <c r="W40" i="3"/>
  <c r="W27" i="3"/>
  <c r="W20" i="3"/>
  <c r="U10" i="3"/>
  <c r="P40" i="3"/>
  <c r="M46" i="3"/>
  <c r="N46" i="3" s="1"/>
  <c r="M30" i="3"/>
  <c r="N30" i="3" s="1"/>
  <c r="M14" i="3"/>
  <c r="N14" i="3" s="1"/>
  <c r="Q9" i="3"/>
  <c r="Q27" i="3"/>
  <c r="Q24" i="3"/>
  <c r="Q21" i="3"/>
  <c r="R21" i="3" s="1"/>
  <c r="P18" i="3"/>
  <c r="Q30" i="3"/>
  <c r="R30" i="3" s="1"/>
  <c r="S30" i="3" s="1"/>
  <c r="P47" i="3"/>
  <c r="P44" i="3"/>
  <c r="P34" i="3"/>
  <c r="W26" i="3"/>
  <c r="W16" i="3"/>
  <c r="M36" i="3"/>
  <c r="N36" i="3" s="1"/>
  <c r="M20" i="3"/>
  <c r="N20" i="3" s="1"/>
  <c r="Q8" i="3"/>
  <c r="P27" i="3"/>
  <c r="P24" i="3"/>
  <c r="Q14" i="3"/>
  <c r="Q43" i="3"/>
  <c r="Q40" i="3"/>
  <c r="Q37" i="3"/>
  <c r="R37" i="3" s="1"/>
  <c r="S37" i="3" s="1"/>
  <c r="Q33" i="3"/>
  <c r="W36" i="3"/>
  <c r="W7" i="3"/>
  <c r="AA5" i="3"/>
  <c r="W5" i="3"/>
  <c r="M4" i="3"/>
  <c r="N4" i="3" s="1"/>
  <c r="W6" i="3"/>
  <c r="W4" i="3"/>
  <c r="E15" i="1"/>
  <c r="F15" i="1" s="1"/>
  <c r="D43" i="1" s="1"/>
  <c r="E34" i="1"/>
  <c r="C18" i="1"/>
  <c r="F26" i="1" s="1"/>
  <c r="E33" i="1"/>
  <c r="C25" i="1"/>
  <c r="E13" i="1"/>
  <c r="F13" i="1" s="1"/>
  <c r="E31" i="1"/>
  <c r="E16" i="1"/>
  <c r="F16" i="1" s="1"/>
  <c r="D44" i="1" s="1"/>
  <c r="E32" i="1"/>
  <c r="C23" i="1"/>
  <c r="E14" i="1"/>
  <c r="F14" i="1" s="1"/>
  <c r="D42" i="1" s="1"/>
  <c r="D18" i="1"/>
  <c r="D23" i="1"/>
  <c r="C22" i="1"/>
  <c r="D25" i="1"/>
  <c r="G46" i="1"/>
  <c r="D22" i="1"/>
  <c r="G9" i="1"/>
  <c r="H9" i="1" s="1"/>
  <c r="C24" i="1"/>
  <c r="E24" i="1" s="1"/>
  <c r="D27" i="1" l="1"/>
  <c r="C27" i="1"/>
  <c r="H49" i="3"/>
  <c r="I49" i="3" s="1"/>
  <c r="L49" i="3"/>
  <c r="S21" i="3"/>
  <c r="AB21" i="3" s="1"/>
  <c r="R20" i="3"/>
  <c r="M10" i="3"/>
  <c r="X30" i="3"/>
  <c r="AC30" i="3" s="1"/>
  <c r="AB30" i="3"/>
  <c r="S20" i="3"/>
  <c r="AB20" i="3" s="1"/>
  <c r="X37" i="3"/>
  <c r="AC37" i="3" s="1"/>
  <c r="AB37" i="3"/>
  <c r="R23" i="3"/>
  <c r="S23" i="3" s="1"/>
  <c r="R33" i="3"/>
  <c r="W29" i="3"/>
  <c r="R40" i="3"/>
  <c r="S40" i="3" s="1"/>
  <c r="AB40" i="3" s="1"/>
  <c r="X21" i="3"/>
  <c r="AC21" i="3" s="1"/>
  <c r="AF21" i="3" s="1"/>
  <c r="R14" i="3"/>
  <c r="S14" i="3" s="1"/>
  <c r="P48" i="3"/>
  <c r="V49" i="3"/>
  <c r="W49" i="3" s="1"/>
  <c r="R32" i="3"/>
  <c r="S32" i="3" s="1"/>
  <c r="P10" i="3"/>
  <c r="R17" i="3"/>
  <c r="S17" i="3" s="1"/>
  <c r="Q10" i="3"/>
  <c r="Q48" i="3"/>
  <c r="R18" i="3"/>
  <c r="S18" i="3" s="1"/>
  <c r="R12" i="3"/>
  <c r="S12" i="3" s="1"/>
  <c r="R42" i="3"/>
  <c r="S42" i="3" s="1"/>
  <c r="S33" i="3"/>
  <c r="S46" i="3"/>
  <c r="R47" i="3"/>
  <c r="S47" i="3" s="1"/>
  <c r="R19" i="3"/>
  <c r="S19" i="3" s="1"/>
  <c r="Z49" i="3"/>
  <c r="R22" i="3"/>
  <c r="R11" i="3"/>
  <c r="S11" i="3" s="1"/>
  <c r="K49" i="3"/>
  <c r="M49" i="3" s="1"/>
  <c r="R24" i="3"/>
  <c r="S24" i="3" s="1"/>
  <c r="AB24" i="3" s="1"/>
  <c r="M48" i="3"/>
  <c r="R36" i="3"/>
  <c r="S36" i="3" s="1"/>
  <c r="AB36" i="3" s="1"/>
  <c r="R43" i="3"/>
  <c r="S43" i="3" s="1"/>
  <c r="R34" i="3"/>
  <c r="S34" i="3" s="1"/>
  <c r="R9" i="3"/>
  <c r="S9" i="3" s="1"/>
  <c r="W10" i="3"/>
  <c r="R5" i="3"/>
  <c r="S5" i="3" s="1"/>
  <c r="X5" i="3" s="1"/>
  <c r="R39" i="3"/>
  <c r="S39" i="3" s="1"/>
  <c r="R6" i="3"/>
  <c r="S6" i="3" s="1"/>
  <c r="X6" i="3" s="1"/>
  <c r="AC6" i="3" s="1"/>
  <c r="X24" i="3"/>
  <c r="AC24" i="3" s="1"/>
  <c r="R31" i="3"/>
  <c r="S31" i="3" s="1"/>
  <c r="R44" i="3"/>
  <c r="S44" i="3" s="1"/>
  <c r="R28" i="3"/>
  <c r="S28" i="3" s="1"/>
  <c r="P29" i="3"/>
  <c r="R29" i="3" s="1"/>
  <c r="R27" i="3"/>
  <c r="S27" i="3" s="1"/>
  <c r="R38" i="3"/>
  <c r="S38" i="3" s="1"/>
  <c r="R35" i="3"/>
  <c r="S35" i="3" s="1"/>
  <c r="R13" i="3"/>
  <c r="S13" i="3" s="1"/>
  <c r="S7" i="3"/>
  <c r="X7" i="3" s="1"/>
  <c r="R26" i="3"/>
  <c r="S26" i="3" s="1"/>
  <c r="R25" i="3"/>
  <c r="S25" i="3" s="1"/>
  <c r="R8" i="3"/>
  <c r="S8" i="3" s="1"/>
  <c r="R41" i="3"/>
  <c r="S41" i="3" s="1"/>
  <c r="R16" i="3"/>
  <c r="S16" i="3" s="1"/>
  <c r="M29" i="3"/>
  <c r="X40" i="3"/>
  <c r="AC40" i="3" s="1"/>
  <c r="R15" i="3"/>
  <c r="S15" i="3" s="1"/>
  <c r="R45" i="3"/>
  <c r="S45" i="3" s="1"/>
  <c r="W48" i="3"/>
  <c r="R4" i="3"/>
  <c r="S4" i="3" s="1"/>
  <c r="X4" i="3" s="1"/>
  <c r="AA4" i="3"/>
  <c r="E25" i="1"/>
  <c r="F25" i="1" s="1"/>
  <c r="F34" i="1" s="1"/>
  <c r="F44" i="1" s="1"/>
  <c r="F24" i="1"/>
  <c r="F33" i="1" s="1"/>
  <c r="E23" i="1"/>
  <c r="F23" i="1" s="1"/>
  <c r="E18" i="1"/>
  <c r="E22" i="1"/>
  <c r="D41" i="1"/>
  <c r="E27" i="1" l="1"/>
  <c r="E43" i="1"/>
  <c r="F22" i="1"/>
  <c r="F31" i="1" s="1"/>
  <c r="X36" i="3"/>
  <c r="AC36" i="3" s="1"/>
  <c r="X20" i="3"/>
  <c r="AC20" i="3" s="1"/>
  <c r="X23" i="3"/>
  <c r="AC23" i="3" s="1"/>
  <c r="AB23" i="3"/>
  <c r="X12" i="3"/>
  <c r="AC12" i="3" s="1"/>
  <c r="AB12" i="3"/>
  <c r="X9" i="3"/>
  <c r="AC9" i="3" s="1"/>
  <c r="AB9" i="3"/>
  <c r="X34" i="3"/>
  <c r="AC34" i="3" s="1"/>
  <c r="AB34" i="3"/>
  <c r="X28" i="3"/>
  <c r="AC28" i="3" s="1"/>
  <c r="AB28" i="3"/>
  <c r="X16" i="3"/>
  <c r="AC16" i="3" s="1"/>
  <c r="AB16" i="3"/>
  <c r="X44" i="3"/>
  <c r="AC44" i="3" s="1"/>
  <c r="AB44" i="3"/>
  <c r="X22" i="3"/>
  <c r="AC22" i="3" s="1"/>
  <c r="X18" i="3"/>
  <c r="AC18" i="3" s="1"/>
  <c r="AB18" i="3"/>
  <c r="R48" i="3"/>
  <c r="X41" i="3"/>
  <c r="AC41" i="3" s="1"/>
  <c r="AB41" i="3"/>
  <c r="X31" i="3"/>
  <c r="AC31" i="3" s="1"/>
  <c r="AB31" i="3"/>
  <c r="X43" i="3"/>
  <c r="AC43" i="3" s="1"/>
  <c r="AB43" i="3"/>
  <c r="X14" i="3"/>
  <c r="AC14" i="3" s="1"/>
  <c r="AB14" i="3"/>
  <c r="AF20" i="3"/>
  <c r="AE20" i="3"/>
  <c r="X13" i="3"/>
  <c r="AC13" i="3" s="1"/>
  <c r="AB13" i="3"/>
  <c r="AE36" i="3"/>
  <c r="AF36" i="3"/>
  <c r="X19" i="3"/>
  <c r="AC19" i="3" s="1"/>
  <c r="AB19" i="3"/>
  <c r="AE21" i="3"/>
  <c r="X32" i="3"/>
  <c r="AC32" i="3" s="1"/>
  <c r="AB32" i="3"/>
  <c r="X38" i="3"/>
  <c r="AC38" i="3" s="1"/>
  <c r="AB38" i="3"/>
  <c r="X47" i="3"/>
  <c r="AC47" i="3" s="1"/>
  <c r="AB47" i="3"/>
  <c r="AE40" i="3"/>
  <c r="AF40" i="3"/>
  <c r="AF37" i="3"/>
  <c r="AE37" i="3"/>
  <c r="X8" i="3"/>
  <c r="AC8" i="3" s="1"/>
  <c r="AB8" i="3"/>
  <c r="X25" i="3"/>
  <c r="AC25" i="3" s="1"/>
  <c r="AB25" i="3"/>
  <c r="X27" i="3"/>
  <c r="AC27" i="3" s="1"/>
  <c r="AB27" i="3"/>
  <c r="X39" i="3"/>
  <c r="AC39" i="3" s="1"/>
  <c r="AB39" i="3"/>
  <c r="AE24" i="3"/>
  <c r="AF24" i="3"/>
  <c r="X46" i="3"/>
  <c r="AC46" i="3" s="1"/>
  <c r="AB46" i="3"/>
  <c r="X17" i="3"/>
  <c r="AC17" i="3" s="1"/>
  <c r="AB17" i="3"/>
  <c r="AE30" i="3"/>
  <c r="AF30" i="3"/>
  <c r="X26" i="3"/>
  <c r="AC26" i="3" s="1"/>
  <c r="AB26" i="3"/>
  <c r="X33" i="3"/>
  <c r="AC33" i="3" s="1"/>
  <c r="AB33" i="3"/>
  <c r="R10" i="3"/>
  <c r="X35" i="3"/>
  <c r="AC35" i="3" s="1"/>
  <c r="AB35" i="3"/>
  <c r="X45" i="3"/>
  <c r="AC45" i="3" s="1"/>
  <c r="AB45" i="3"/>
  <c r="X15" i="3"/>
  <c r="AC15" i="3" s="1"/>
  <c r="AB15" i="3"/>
  <c r="X11" i="3"/>
  <c r="AC11" i="3" s="1"/>
  <c r="AB11" i="3"/>
  <c r="X42" i="3"/>
  <c r="AC42" i="3" s="1"/>
  <c r="AB42" i="3"/>
  <c r="AB5" i="3"/>
  <c r="AC5" i="3"/>
  <c r="AB6" i="3"/>
  <c r="AB7" i="3"/>
  <c r="AC7" i="3"/>
  <c r="R49" i="3"/>
  <c r="AB4" i="3"/>
  <c r="E44" i="1"/>
  <c r="H44" i="1" s="1"/>
  <c r="F32" i="1"/>
  <c r="E42" i="1"/>
  <c r="F43" i="1"/>
  <c r="H43" i="1" s="1"/>
  <c r="E41" i="1" l="1"/>
  <c r="F27" i="1"/>
  <c r="AF13" i="3"/>
  <c r="AE13" i="3"/>
  <c r="AE31" i="3"/>
  <c r="AF31" i="3"/>
  <c r="AF38" i="3"/>
  <c r="AE38" i="3"/>
  <c r="AE39" i="3"/>
  <c r="AF39" i="3"/>
  <c r="AE32" i="3"/>
  <c r="AF32" i="3"/>
  <c r="AE44" i="3"/>
  <c r="AF44" i="3"/>
  <c r="AE9" i="3"/>
  <c r="AF9" i="3"/>
  <c r="AE22" i="3"/>
  <c r="AF22" i="3"/>
  <c r="AE42" i="3"/>
  <c r="AF42" i="3"/>
  <c r="AE35" i="3"/>
  <c r="AF35" i="3"/>
  <c r="AE41" i="3"/>
  <c r="AF41" i="3"/>
  <c r="AE27" i="3"/>
  <c r="AF27" i="3"/>
  <c r="AE16" i="3"/>
  <c r="AF16" i="3"/>
  <c r="AE12" i="3"/>
  <c r="AF12" i="3"/>
  <c r="AF45" i="3"/>
  <c r="AE45" i="3"/>
  <c r="AF19" i="3"/>
  <c r="AE19" i="3"/>
  <c r="AE14" i="3"/>
  <c r="AF14" i="3"/>
  <c r="AF6" i="3"/>
  <c r="AE6" i="3"/>
  <c r="AE26" i="3"/>
  <c r="AF26" i="3"/>
  <c r="AE8" i="3"/>
  <c r="AF8" i="3"/>
  <c r="AE33" i="3"/>
  <c r="AF33" i="3"/>
  <c r="AF46" i="3"/>
  <c r="AE46" i="3"/>
  <c r="AF25" i="3"/>
  <c r="AE25" i="3"/>
  <c r="AE47" i="3"/>
  <c r="AF47" i="3"/>
  <c r="AE18" i="3"/>
  <c r="AF18" i="3"/>
  <c r="AF28" i="3"/>
  <c r="AE28" i="3"/>
  <c r="AE23" i="3"/>
  <c r="AF23" i="3"/>
  <c r="AE34" i="3"/>
  <c r="AF34" i="3"/>
  <c r="AE5" i="3"/>
  <c r="AF5" i="3"/>
  <c r="AE17" i="3"/>
  <c r="AF17" i="3"/>
  <c r="AF11" i="3"/>
  <c r="AE11" i="3"/>
  <c r="AE7" i="3"/>
  <c r="AF7" i="3"/>
  <c r="AF15" i="3"/>
  <c r="AE15" i="3"/>
  <c r="AE43" i="3"/>
  <c r="AF43" i="3"/>
  <c r="AC4" i="3"/>
  <c r="AF4" i="3" s="1"/>
  <c r="F42" i="1"/>
  <c r="H42" i="1" s="1"/>
  <c r="F41" i="1"/>
  <c r="AE4" i="3" l="1"/>
  <c r="H41" i="1"/>
  <c r="H46" i="1" l="1"/>
</calcChain>
</file>

<file path=xl/sharedStrings.xml><?xml version="1.0" encoding="utf-8"?>
<sst xmlns="http://schemas.openxmlformats.org/spreadsheetml/2006/main" count="353" uniqueCount="81">
  <si>
    <t xml:space="preserve">Price Impact </t>
  </si>
  <si>
    <t>18 Actuals</t>
  </si>
  <si>
    <t>19 Actuals</t>
  </si>
  <si>
    <t>18 vs '19 Variance</t>
  </si>
  <si>
    <t>'18 Price / Unit</t>
  </si>
  <si>
    <t>'19 Price / Unit</t>
  </si>
  <si>
    <t>Change in Price</t>
  </si>
  <si>
    <t>Price Impact (Sales)</t>
  </si>
  <si>
    <t>Units</t>
  </si>
  <si>
    <t>Net Sales</t>
  </si>
  <si>
    <t>'18</t>
  </si>
  <si>
    <t>Price</t>
  </si>
  <si>
    <t>Mix</t>
  </si>
  <si>
    <t>Volume</t>
  </si>
  <si>
    <t>'19</t>
  </si>
  <si>
    <t>Product A</t>
  </si>
  <si>
    <t>Product B</t>
  </si>
  <si>
    <t>Product C</t>
  </si>
  <si>
    <t>Product D</t>
  </si>
  <si>
    <t>Total</t>
  </si>
  <si>
    <t>Mix Impact</t>
  </si>
  <si>
    <t>% of Volume '18</t>
  </si>
  <si>
    <t>% of Volume '19</t>
  </si>
  <si>
    <t>Change in % of Volume</t>
  </si>
  <si>
    <t>Mix Impact (Sales)</t>
  </si>
  <si>
    <t>Volume Impact</t>
  </si>
  <si>
    <t>Units in '18</t>
  </si>
  <si>
    <t>Units in '19</t>
  </si>
  <si>
    <t>Change in Units</t>
  </si>
  <si>
    <t>Volume Impact (Sales)</t>
  </si>
  <si>
    <t>check</t>
  </si>
  <si>
    <t>TOTAL</t>
  </si>
  <si>
    <r>
      <rPr>
        <b/>
        <u/>
        <sz val="12"/>
        <color theme="0" tint="-0.249977111117893"/>
        <rFont val="Calibri"/>
        <family val="2"/>
        <scheme val="minor"/>
      </rPr>
      <t>Sales</t>
    </r>
    <r>
      <rPr>
        <b/>
        <sz val="12"/>
        <color theme="0" tint="-0.249977111117893"/>
        <rFont val="Calibri"/>
        <family val="2"/>
        <scheme val="minor"/>
      </rPr>
      <t xml:space="preserve"> Price-Mix-Volume</t>
    </r>
  </si>
  <si>
    <t>Ventiler</t>
  </si>
  <si>
    <t>Armatur</t>
  </si>
  <si>
    <t>Kopplingar</t>
  </si>
  <si>
    <t>Reglerutrustning</t>
  </si>
  <si>
    <t>Reservdelar</t>
  </si>
  <si>
    <t>Rumsreglering</t>
  </si>
  <si>
    <t>Shuntgrupper</t>
  </si>
  <si>
    <t>Fördelare</t>
  </si>
  <si>
    <t>Golvvärme</t>
  </si>
  <si>
    <t>Elpannor</t>
  </si>
  <si>
    <t>Fördelarskåp</t>
  </si>
  <si>
    <t>Fördelartillbehör</t>
  </si>
  <si>
    <t>Förläggningsdetaljer</t>
  </si>
  <si>
    <t>Isolerat</t>
  </si>
  <si>
    <t>Lim &amp; Primer</t>
  </si>
  <si>
    <t>Monteringsdetaljer</t>
  </si>
  <si>
    <t>Naket</t>
  </si>
  <si>
    <t>PushFit</t>
  </si>
  <si>
    <t>RiR</t>
  </si>
  <si>
    <t>Verktyg</t>
  </si>
  <si>
    <t>Markvärme</t>
  </si>
  <si>
    <t>Rörverktyg</t>
  </si>
  <si>
    <t>Naket Raka</t>
  </si>
  <si>
    <t>PressPex</t>
  </si>
  <si>
    <t>RiR - Isolerat</t>
  </si>
  <si>
    <t>Tomrör</t>
  </si>
  <si>
    <t>Prodgrp2</t>
  </si>
  <si>
    <t>Prodgrp1</t>
  </si>
  <si>
    <t>Sales</t>
  </si>
  <si>
    <t>2018 Actuals</t>
  </si>
  <si>
    <t>2019 Actuals</t>
  </si>
  <si>
    <t>Armatur Total</t>
  </si>
  <si>
    <t>Golvvärme Total</t>
  </si>
  <si>
    <t>Universal Total</t>
  </si>
  <si>
    <t>Δ%Sales</t>
  </si>
  <si>
    <t>ΔPrice</t>
  </si>
  <si>
    <t>ΔUnits</t>
  </si>
  <si>
    <r>
      <rPr>
        <b/>
        <u/>
        <sz val="12"/>
        <color theme="0" tint="-0.249977111117893"/>
        <rFont val="Calibri"/>
        <family val="2"/>
        <scheme val="minor"/>
      </rPr>
      <t>Sales</t>
    </r>
    <r>
      <rPr>
        <b/>
        <sz val="12"/>
        <color theme="0" tint="-0.249977111117893"/>
        <rFont val="Calibri"/>
        <family val="2"/>
        <scheme val="minor"/>
      </rPr>
      <t xml:space="preserve"> Price-Mix-Volume bridge</t>
    </r>
  </si>
  <si>
    <t>check 1</t>
  </si>
  <si>
    <t>Check 2</t>
  </si>
  <si>
    <t>2019</t>
  </si>
  <si>
    <t>2018</t>
  </si>
  <si>
    <t>ΔSales</t>
  </si>
  <si>
    <t>Sales V</t>
  </si>
  <si>
    <t>SalesV%</t>
  </si>
  <si>
    <t>Product E</t>
  </si>
  <si>
    <t>Prodgrpkey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</si>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</sst>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_ ;[Red]\-#,##0.0\ "/>
    <numFmt numFmtId="166" formatCode="_(* #,##0_);_(* \(#,##0\);_(* &quot;-&quot;??_);_(@_)"/>
    <numFmt numFmtId="167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0" fillId="2" borderId="1" xfId="0" applyFill="1" applyBorder="1"/>
    <xf numFmtId="0" fontId="5" fillId="2" borderId="1" xfId="0" applyFont="1" applyFill="1" applyBorder="1"/>
    <xf numFmtId="0" fontId="5" fillId="2" borderId="0" xfId="0" applyFont="1" applyFill="1"/>
    <xf numFmtId="0" fontId="0" fillId="2" borderId="4" xfId="0" applyFill="1" applyBorder="1" applyAlignment="1">
      <alignment horizontal="right"/>
    </xf>
    <xf numFmtId="0" fontId="2" fillId="3" borderId="0" xfId="0" quotePrefix="1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2" fillId="3" borderId="5" xfId="0" applyFont="1" applyFill="1" applyBorder="1" applyAlignment="1">
      <alignment horizontal="right" wrapText="1"/>
    </xf>
    <xf numFmtId="0" fontId="0" fillId="2" borderId="0" xfId="0" applyFill="1" applyAlignment="1">
      <alignment horizontal="right"/>
    </xf>
    <xf numFmtId="0" fontId="0" fillId="2" borderId="4" xfId="0" applyFill="1" applyBorder="1" applyAlignment="1">
      <alignment horizontal="right" wrapText="1"/>
    </xf>
    <xf numFmtId="0" fontId="2" fillId="3" borderId="4" xfId="0" applyFont="1" applyFill="1" applyBorder="1" applyAlignment="1">
      <alignment horizontal="right" wrapText="1"/>
    </xf>
    <xf numFmtId="0" fontId="0" fillId="2" borderId="0" xfId="0" applyFill="1" applyAlignment="1">
      <alignment horizontal="right" wrapText="1"/>
    </xf>
    <xf numFmtId="0" fontId="0" fillId="2" borderId="4" xfId="0" applyFill="1" applyBorder="1"/>
    <xf numFmtId="165" fontId="0" fillId="2" borderId="0" xfId="1" applyNumberFormat="1" applyFont="1" applyFill="1" applyBorder="1" applyAlignment="1"/>
    <xf numFmtId="165" fontId="0" fillId="2" borderId="5" xfId="1" applyNumberFormat="1" applyFont="1" applyFill="1" applyBorder="1" applyAlignment="1"/>
    <xf numFmtId="9" fontId="0" fillId="2" borderId="0" xfId="2" applyFont="1" applyFill="1" applyBorder="1" applyAlignment="1"/>
    <xf numFmtId="9" fontId="0" fillId="2" borderId="5" xfId="2" applyFont="1" applyFill="1" applyBorder="1" applyAlignment="1"/>
    <xf numFmtId="166" fontId="3" fillId="4" borderId="6" xfId="1" applyNumberFormat="1" applyFont="1" applyFill="1" applyBorder="1" applyAlignment="1"/>
    <xf numFmtId="165" fontId="3" fillId="2" borderId="6" xfId="1" applyNumberFormat="1" applyFont="1" applyFill="1" applyBorder="1" applyAlignment="1"/>
    <xf numFmtId="166" fontId="3" fillId="4" borderId="7" xfId="1" applyNumberFormat="1" applyFont="1" applyFill="1" applyBorder="1" applyAlignment="1"/>
    <xf numFmtId="0" fontId="3" fillId="2" borderId="8" xfId="0" applyFont="1" applyFill="1" applyBorder="1"/>
    <xf numFmtId="165" fontId="3" fillId="2" borderId="7" xfId="1" applyNumberFormat="1" applyFont="1" applyFill="1" applyBorder="1" applyAlignment="1"/>
    <xf numFmtId="9" fontId="3" fillId="2" borderId="7" xfId="2" applyFont="1" applyFill="1" applyBorder="1" applyAlignment="1"/>
    <xf numFmtId="0" fontId="3" fillId="2" borderId="0" xfId="0" applyFont="1" applyFill="1"/>
    <xf numFmtId="0" fontId="0" fillId="2" borderId="1" xfId="0" applyFill="1" applyBorder="1" applyAlignment="1">
      <alignment horizontal="right"/>
    </xf>
    <xf numFmtId="9" fontId="3" fillId="2" borderId="6" xfId="0" applyNumberFormat="1" applyFont="1" applyFill="1" applyBorder="1"/>
    <xf numFmtId="0" fontId="2" fillId="3" borderId="5" xfId="0" applyFont="1" applyFill="1" applyBorder="1" applyAlignment="1">
      <alignment wrapText="1"/>
    </xf>
    <xf numFmtId="0" fontId="7" fillId="2" borderId="0" xfId="0" applyFont="1" applyFill="1" applyAlignment="1">
      <alignment horizontal="right" wrapText="1"/>
    </xf>
    <xf numFmtId="166" fontId="0" fillId="4" borderId="0" xfId="1" applyNumberFormat="1" applyFont="1" applyFill="1" applyBorder="1" applyAlignment="1"/>
    <xf numFmtId="166" fontId="0" fillId="4" borderId="5" xfId="1" applyNumberFormat="1" applyFont="1" applyFill="1" applyBorder="1" applyAlignment="1"/>
    <xf numFmtId="166" fontId="0" fillId="2" borderId="0" xfId="1" applyNumberFormat="1" applyFont="1" applyFill="1" applyAlignment="1"/>
    <xf numFmtId="3" fontId="0" fillId="2" borderId="0" xfId="0" applyNumberFormat="1" applyFill="1"/>
    <xf numFmtId="3" fontId="3" fillId="2" borderId="6" xfId="0" applyNumberFormat="1" applyFont="1" applyFill="1" applyBorder="1"/>
    <xf numFmtId="3" fontId="0" fillId="2" borderId="4" xfId="0" applyNumberFormat="1" applyFill="1" applyBorder="1"/>
    <xf numFmtId="3" fontId="3" fillId="2" borderId="8" xfId="0" applyNumberFormat="1" applyFont="1" applyFill="1" applyBorder="1"/>
    <xf numFmtId="0" fontId="2" fillId="3" borderId="4" xfId="0" quotePrefix="1" applyFont="1" applyFill="1" applyBorder="1" applyAlignment="1">
      <alignment horizontal="right" wrapText="1"/>
    </xf>
    <xf numFmtId="0" fontId="2" fillId="3" borderId="5" xfId="0" quotePrefix="1" applyFont="1" applyFill="1" applyBorder="1" applyAlignment="1">
      <alignment horizontal="right" wrapText="1"/>
    </xf>
    <xf numFmtId="3" fontId="0" fillId="2" borderId="4" xfId="1" applyNumberFormat="1" applyFont="1" applyFill="1" applyBorder="1" applyAlignment="1"/>
    <xf numFmtId="166" fontId="3" fillId="5" borderId="8" xfId="1" applyNumberFormat="1" applyFont="1" applyFill="1" applyBorder="1" applyAlignment="1"/>
    <xf numFmtId="9" fontId="0" fillId="2" borderId="0" xfId="0" applyNumberFormat="1" applyFill="1"/>
    <xf numFmtId="0" fontId="2" fillId="3" borderId="0" xfId="0" quotePrefix="1" applyFont="1" applyFill="1" applyAlignment="1">
      <alignment wrapText="1"/>
    </xf>
    <xf numFmtId="0" fontId="2" fillId="3" borderId="0" xfId="0" applyFont="1" applyFill="1" applyAlignment="1">
      <alignment wrapText="1"/>
    </xf>
    <xf numFmtId="3" fontId="0" fillId="2" borderId="5" xfId="0" applyNumberFormat="1" applyFill="1" applyBorder="1"/>
    <xf numFmtId="3" fontId="3" fillId="2" borderId="7" xfId="0" applyNumberFormat="1" applyFont="1" applyFill="1" applyBorder="1"/>
    <xf numFmtId="165" fontId="3" fillId="2" borderId="7" xfId="0" applyNumberFormat="1" applyFont="1" applyFill="1" applyBorder="1"/>
    <xf numFmtId="165" fontId="3" fillId="2" borderId="0" xfId="1" applyNumberFormat="1" applyFont="1" applyFill="1" applyBorder="1" applyAlignment="1"/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4" xfId="0" quotePrefix="1" applyFont="1" applyFill="1" applyBorder="1" applyAlignment="1">
      <alignment wrapText="1"/>
    </xf>
    <xf numFmtId="0" fontId="2" fillId="3" borderId="5" xfId="0" quotePrefix="1" applyFont="1" applyFill="1" applyBorder="1" applyAlignment="1">
      <alignment wrapText="1"/>
    </xf>
    <xf numFmtId="0" fontId="0" fillId="2" borderId="0" xfId="0" applyFill="1" applyAlignment="1">
      <alignment wrapText="1"/>
    </xf>
    <xf numFmtId="0" fontId="3" fillId="2" borderId="6" xfId="0" applyFont="1" applyFill="1" applyBorder="1"/>
    <xf numFmtId="167" fontId="0" fillId="2" borderId="0" xfId="1" applyNumberFormat="1" applyFont="1" applyFill="1" applyBorder="1" applyAlignment="1"/>
    <xf numFmtId="167" fontId="1" fillId="2" borderId="0" xfId="1" applyNumberFormat="1" applyFont="1" applyFill="1" applyBorder="1" applyAlignment="1"/>
    <xf numFmtId="167" fontId="3" fillId="2" borderId="6" xfId="1" applyNumberFormat="1" applyFont="1" applyFill="1" applyBorder="1" applyAlignment="1"/>
    <xf numFmtId="0" fontId="3" fillId="2" borderId="9" xfId="0" applyFont="1" applyFill="1" applyBorder="1"/>
    <xf numFmtId="0" fontId="0" fillId="2" borderId="10" xfId="0" applyFill="1" applyBorder="1"/>
    <xf numFmtId="3" fontId="3" fillId="2" borderId="10" xfId="0" applyNumberFormat="1" applyFont="1" applyFill="1" applyBorder="1"/>
    <xf numFmtId="3" fontId="3" fillId="2" borderId="9" xfId="0" applyNumberFormat="1" applyFont="1" applyFill="1" applyBorder="1"/>
    <xf numFmtId="3" fontId="3" fillId="2" borderId="11" xfId="0" applyNumberFormat="1" applyFont="1" applyFill="1" applyBorder="1"/>
    <xf numFmtId="3" fontId="3" fillId="2" borderId="9" xfId="1" applyNumberFormat="1" applyFont="1" applyFill="1" applyBorder="1" applyAlignment="1"/>
    <xf numFmtId="9" fontId="3" fillId="2" borderId="11" xfId="2" applyFont="1" applyFill="1" applyBorder="1" applyAlignment="1"/>
    <xf numFmtId="165" fontId="3" fillId="2" borderId="10" xfId="1" applyNumberFormat="1" applyFont="1" applyFill="1" applyBorder="1" applyAlignment="1"/>
    <xf numFmtId="165" fontId="3" fillId="2" borderId="11" xfId="1" applyNumberFormat="1" applyFont="1" applyFill="1" applyBorder="1" applyAlignment="1"/>
    <xf numFmtId="9" fontId="3" fillId="2" borderId="10" xfId="2" applyFont="1" applyFill="1" applyBorder="1" applyAlignment="1"/>
    <xf numFmtId="9" fontId="3" fillId="2" borderId="10" xfId="0" applyNumberFormat="1" applyFont="1" applyFill="1" applyBorder="1"/>
    <xf numFmtId="165" fontId="0" fillId="2" borderId="11" xfId="1" applyNumberFormat="1" applyFont="1" applyFill="1" applyBorder="1" applyAlignment="1"/>
    <xf numFmtId="167" fontId="3" fillId="2" borderId="10" xfId="1" applyNumberFormat="1" applyFont="1" applyFill="1" applyBorder="1" applyAlignment="1"/>
    <xf numFmtId="165" fontId="1" fillId="2" borderId="10" xfId="1" applyNumberFormat="1" applyFont="1" applyFill="1" applyBorder="1" applyAlignment="1"/>
    <xf numFmtId="165" fontId="1" fillId="2" borderId="11" xfId="1" applyNumberFormat="1" applyFont="1" applyFill="1" applyBorder="1" applyAlignment="1"/>
    <xf numFmtId="165" fontId="0" fillId="2" borderId="4" xfId="1" applyNumberFormat="1" applyFont="1" applyFill="1" applyBorder="1" applyAlignment="1"/>
    <xf numFmtId="165" fontId="3" fillId="2" borderId="9" xfId="1" applyNumberFormat="1" applyFont="1" applyFill="1" applyBorder="1" applyAlignment="1"/>
    <xf numFmtId="165" fontId="1" fillId="2" borderId="9" xfId="1" applyNumberFormat="1" applyFont="1" applyFill="1" applyBorder="1" applyAlignment="1"/>
    <xf numFmtId="165" fontId="3" fillId="2" borderId="8" xfId="1" applyNumberFormat="1" applyFont="1" applyFill="1" applyBorder="1" applyAlignment="1"/>
    <xf numFmtId="9" fontId="0" fillId="2" borderId="4" xfId="2" applyFont="1" applyFill="1" applyBorder="1" applyAlignment="1"/>
    <xf numFmtId="9" fontId="3" fillId="2" borderId="9" xfId="2" applyFont="1" applyFill="1" applyBorder="1" applyAlignment="1"/>
    <xf numFmtId="9" fontId="3" fillId="2" borderId="8" xfId="0" applyNumberFormat="1" applyFont="1" applyFill="1" applyBorder="1"/>
    <xf numFmtId="167" fontId="0" fillId="2" borderId="4" xfId="1" applyNumberFormat="1" applyFont="1" applyFill="1" applyBorder="1" applyAlignment="1"/>
    <xf numFmtId="167" fontId="3" fillId="2" borderId="9" xfId="1" applyNumberFormat="1" applyFont="1" applyFill="1" applyBorder="1" applyAlignment="1"/>
    <xf numFmtId="167" fontId="1" fillId="2" borderId="4" xfId="1" applyNumberFormat="1" applyFont="1" applyFill="1" applyBorder="1" applyAlignment="1"/>
    <xf numFmtId="167" fontId="3" fillId="2" borderId="8" xfId="1" applyNumberFormat="1" applyFont="1" applyFill="1" applyBorder="1" applyAlignment="1"/>
    <xf numFmtId="166" fontId="0" fillId="4" borderId="4" xfId="1" applyNumberFormat="1" applyFont="1" applyFill="1" applyBorder="1" applyAlignment="1"/>
    <xf numFmtId="166" fontId="3" fillId="4" borderId="8" xfId="1" applyNumberFormat="1" applyFont="1" applyFill="1" applyBorder="1" applyAlignment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3" fontId="0" fillId="0" borderId="0" xfId="0" applyNumberFormat="1"/>
    <xf numFmtId="0" fontId="4" fillId="3" borderId="1" xfId="0" quotePrefix="1" applyFont="1" applyFill="1" applyBorder="1" applyAlignment="1">
      <alignment horizontal="center"/>
    </xf>
    <xf numFmtId="0" fontId="4" fillId="3" borderId="3" xfId="0" quotePrefix="1" applyFont="1" applyFill="1" applyBorder="1" applyAlignment="1">
      <alignment horizontal="center"/>
    </xf>
    <xf numFmtId="0" fontId="4" fillId="3" borderId="2" xfId="0" quotePrefix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1" xfId="0" quotePrefix="1" applyFont="1" applyFill="1" applyBorder="1"/>
    <xf numFmtId="0" fontId="4" fillId="3" borderId="2" xfId="0" quotePrefix="1" applyFont="1" applyFill="1" applyBorder="1"/>
    <xf numFmtId="0" fontId="4" fillId="3" borderId="3" xfId="0" quotePrefix="1" applyFont="1" applyFill="1" applyBorder="1"/>
    <xf numFmtId="14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9">
    <dxf>
      <numFmt numFmtId="19" formatCode="yyyy/mm/dd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/>
      </font>
      <fill>
        <patternFill>
          <bgColor rgb="FF92D050"/>
        </patternFill>
      </fill>
    </dxf>
    <dxf>
      <numFmt numFmtId="3" formatCode="#,##0"/>
    </dxf>
    <dxf>
      <numFmt numFmtId="3" formatCode="#,##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11</xdr:row>
      <xdr:rowOff>209550</xdr:rowOff>
    </xdr:from>
    <xdr:to>
      <xdr:col>0</xdr:col>
      <xdr:colOff>557212</xdr:colOff>
      <xdr:row>17</xdr:row>
      <xdr:rowOff>195265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BD45CF8-F16D-12CD-C576-77E3C4AC3CF9}"/>
            </a:ext>
          </a:extLst>
        </xdr:cNvPr>
        <xdr:cNvSpPr txBox="1"/>
      </xdr:nvSpPr>
      <xdr:spPr>
        <a:xfrm rot="16200000">
          <a:off x="-250033" y="3626645"/>
          <a:ext cx="112871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800" b="1"/>
            <a:t>Step one</a:t>
          </a:r>
        </a:p>
      </xdr:txBody>
    </xdr:sp>
    <xdr:clientData/>
  </xdr:twoCellAnchor>
  <xdr:twoCellAnchor>
    <xdr:from>
      <xdr:col>0</xdr:col>
      <xdr:colOff>133353</xdr:colOff>
      <xdr:row>20</xdr:row>
      <xdr:rowOff>133350</xdr:rowOff>
    </xdr:from>
    <xdr:to>
      <xdr:col>0</xdr:col>
      <xdr:colOff>619128</xdr:colOff>
      <xdr:row>26</xdr:row>
      <xdr:rowOff>152403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835F7DB-7FA0-4FB3-88AF-E859A2C62E13}"/>
            </a:ext>
          </a:extLst>
        </xdr:cNvPr>
        <xdr:cNvSpPr txBox="1"/>
      </xdr:nvSpPr>
      <xdr:spPr>
        <a:xfrm rot="16200000">
          <a:off x="-204786" y="2624139"/>
          <a:ext cx="1162053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800" b="1"/>
            <a:t>Step two</a:t>
          </a:r>
        </a:p>
      </xdr:txBody>
    </xdr:sp>
    <xdr:clientData/>
  </xdr:twoCellAnchor>
  <xdr:twoCellAnchor>
    <xdr:from>
      <xdr:col>0</xdr:col>
      <xdr:colOff>152403</xdr:colOff>
      <xdr:row>28</xdr:row>
      <xdr:rowOff>180975</xdr:rowOff>
    </xdr:from>
    <xdr:to>
      <xdr:col>0</xdr:col>
      <xdr:colOff>638178</xdr:colOff>
      <xdr:row>35</xdr:row>
      <xdr:rowOff>171452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2C61AB4-3F8F-46EF-A956-22265474D358}"/>
            </a:ext>
          </a:extLst>
        </xdr:cNvPr>
        <xdr:cNvSpPr txBox="1"/>
      </xdr:nvSpPr>
      <xdr:spPr>
        <a:xfrm rot="16200000">
          <a:off x="-271460" y="4300538"/>
          <a:ext cx="1333502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800" b="1"/>
            <a:t>Step three</a:t>
          </a:r>
        </a:p>
      </xdr:txBody>
    </xdr:sp>
    <xdr:clientData/>
  </xdr:twoCellAnchor>
  <xdr:twoCellAnchor>
    <xdr:from>
      <xdr:col>0</xdr:col>
      <xdr:colOff>171451</xdr:colOff>
      <xdr:row>38</xdr:row>
      <xdr:rowOff>95249</xdr:rowOff>
    </xdr:from>
    <xdr:to>
      <xdr:col>0</xdr:col>
      <xdr:colOff>657226</xdr:colOff>
      <xdr:row>45</xdr:row>
      <xdr:rowOff>161927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5C0F8D4-7586-4419-BD7E-4CA431B61827}"/>
            </a:ext>
          </a:extLst>
        </xdr:cNvPr>
        <xdr:cNvSpPr txBox="1"/>
      </xdr:nvSpPr>
      <xdr:spPr>
        <a:xfrm rot="16200000">
          <a:off x="-195263" y="7643813"/>
          <a:ext cx="1219203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800" b="1"/>
            <a:t>PVM Sales</a:t>
          </a:r>
        </a:p>
      </xdr:txBody>
    </xdr:sp>
    <xdr:clientData/>
  </xdr:twoCellAnchor>
  <xdr:twoCellAnchor>
    <xdr:from>
      <xdr:col>3</xdr:col>
      <xdr:colOff>238126</xdr:colOff>
      <xdr:row>46</xdr:row>
      <xdr:rowOff>28575</xdr:rowOff>
    </xdr:from>
    <xdr:to>
      <xdr:col>5</xdr:col>
      <xdr:colOff>752476</xdr:colOff>
      <xdr:row>47</xdr:row>
      <xdr:rowOff>66675</xdr:rowOff>
    </xdr:to>
    <xdr:sp macro="" textlink="">
      <xdr:nvSpPr>
        <xdr:cNvPr id="13" name="Left Brace 12">
          <a:extLst>
            <a:ext uri="{FF2B5EF4-FFF2-40B4-BE49-F238E27FC236}">
              <a16:creationId xmlns:a16="http://schemas.microsoft.com/office/drawing/2014/main" id="{80A0F7C0-A2FA-4272-9C26-1DAA8463636B}"/>
            </a:ext>
          </a:extLst>
        </xdr:cNvPr>
        <xdr:cNvSpPr/>
      </xdr:nvSpPr>
      <xdr:spPr>
        <a:xfrm rot="16200000">
          <a:off x="3233739" y="6110287"/>
          <a:ext cx="228600" cy="2028825"/>
        </a:xfrm>
        <a:prstGeom prst="lef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9525</xdr:colOff>
      <xdr:row>47</xdr:row>
      <xdr:rowOff>96090</xdr:rowOff>
    </xdr:from>
    <xdr:to>
      <xdr:col>5</xdr:col>
      <xdr:colOff>265859</xdr:colOff>
      <xdr:row>49</xdr:row>
      <xdr:rowOff>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F6C5243-DB89-4E47-8CBB-9CC7C1AABBDF}"/>
            </a:ext>
          </a:extLst>
        </xdr:cNvPr>
        <xdr:cNvSpPr txBox="1"/>
      </xdr:nvSpPr>
      <xdr:spPr>
        <a:xfrm>
          <a:off x="2838450" y="7268415"/>
          <a:ext cx="1037384" cy="284910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5 082 787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D941D5-E599-4A21-BE32-E59B41166F75}" name="Table1" displayName="Table1" ref="A1:F83" totalsRowShown="0">
  <autoFilter ref="A1:F83" xr:uid="{A2D941D5-E599-4A21-BE32-E59B41166F75}"/>
  <sortState xmlns:xlrd2="http://schemas.microsoft.com/office/spreadsheetml/2017/richdata2" ref="C2:F42">
    <sortCondition ref="D1:D42"/>
  </sortState>
  <tableColumns count="6">
    <tableColumn id="6" xr3:uid="{6F6B71CE-C376-4BAE-8F25-49C5C14258CD}" name="Date" dataDxfId="0"/>
    <tableColumn id="4" xr3:uid="{E0F5C9A8-93F2-482E-AB27-0FADE5FF7ACC}" name="Prodgrpkey" dataDxfId="8">
      <calculatedColumnFormula>Table1[[#This Row],[Prodgrp1]]&amp;Table1[[#This Row],[Prodgrp2]]</calculatedColumnFormula>
    </tableColumn>
    <tableColumn id="1" xr3:uid="{BA0B1C8D-6635-43AD-B844-6A6881843FAD}" name="Prodgrp1"/>
    <tableColumn id="2" xr3:uid="{457842F1-2E67-4E04-AA07-DF4648A96297}" name="Prodgrp2"/>
    <tableColumn id="3" xr3:uid="{3F9B48B2-4211-4067-A490-BCF5DF459275}" name="Sales" dataDxfId="7"/>
    <tableColumn id="5" xr3:uid="{BF2AF8E9-2350-47A0-9EA0-2A058F7227BF}" name="Units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2955-D6D9-4C39-B8EA-0531E66D783D}">
  <sheetPr>
    <tabColor theme="4" tint="-0.249977111117893"/>
  </sheetPr>
  <dimension ref="A1:H52"/>
  <sheetViews>
    <sheetView showGridLines="0" workbookViewId="0">
      <selection activeCell="K45" sqref="K45"/>
    </sheetView>
  </sheetViews>
  <sheetFormatPr defaultColWidth="5.453125" defaultRowHeight="14.5" x14ac:dyDescent="0.35"/>
  <cols>
    <col min="1" max="1" width="10.81640625" style="1" customWidth="1"/>
    <col min="2" max="2" width="9.54296875" style="1" bestFit="1" customWidth="1"/>
    <col min="3" max="3" width="11" style="1" customWidth="1"/>
    <col min="4" max="4" width="11" style="1" bestFit="1" customWidth="1"/>
    <col min="5" max="5" width="11.7265625" style="1" bestFit="1" customWidth="1"/>
    <col min="6" max="6" width="13.54296875" style="1" bestFit="1" customWidth="1"/>
    <col min="7" max="7" width="11.26953125" style="1" bestFit="1" customWidth="1"/>
    <col min="8" max="8" width="11.81640625" style="1" bestFit="1" customWidth="1"/>
    <col min="9" max="9" width="7.453125" style="1" bestFit="1" customWidth="1"/>
    <col min="10" max="10" width="9.81640625" style="1" bestFit="1" customWidth="1"/>
    <col min="11" max="11" width="7.453125" style="1" bestFit="1" customWidth="1"/>
    <col min="12" max="12" width="9.81640625" style="1" bestFit="1" customWidth="1"/>
    <col min="13" max="14" width="11.1796875" style="1" customWidth="1"/>
    <col min="15" max="16384" width="5.453125" style="1"/>
  </cols>
  <sheetData>
    <row r="1" spans="1:8" ht="15" thickBot="1" x14ac:dyDescent="0.4"/>
    <row r="2" spans="1:8" s="4" customFormat="1" ht="15.5" x14ac:dyDescent="0.35">
      <c r="B2" s="3"/>
      <c r="C2" s="90" t="s">
        <v>1</v>
      </c>
      <c r="D2" s="90"/>
      <c r="E2" s="88" t="s">
        <v>2</v>
      </c>
      <c r="F2" s="89"/>
      <c r="G2" s="88" t="s">
        <v>3</v>
      </c>
      <c r="H2" s="89"/>
    </row>
    <row r="3" spans="1:8" s="12" customFormat="1" x14ac:dyDescent="0.35">
      <c r="B3" s="10"/>
      <c r="C3" s="7" t="s">
        <v>8</v>
      </c>
      <c r="D3" s="7" t="s">
        <v>9</v>
      </c>
      <c r="E3" s="11" t="s">
        <v>8</v>
      </c>
      <c r="F3" s="8" t="s">
        <v>9</v>
      </c>
      <c r="G3" s="36" t="s">
        <v>76</v>
      </c>
      <c r="H3" s="37" t="s">
        <v>77</v>
      </c>
    </row>
    <row r="4" spans="1:8" x14ac:dyDescent="0.35">
      <c r="B4" s="13" t="s">
        <v>15</v>
      </c>
      <c r="C4" s="32">
        <v>90396</v>
      </c>
      <c r="D4" s="32">
        <v>15654537</v>
      </c>
      <c r="E4" s="34">
        <v>93914</v>
      </c>
      <c r="F4" s="43">
        <v>18061327</v>
      </c>
      <c r="G4" s="38">
        <f t="shared" ref="G4:G9" si="0">F4-D4</f>
        <v>2406790</v>
      </c>
      <c r="H4" s="17">
        <f t="shared" ref="H4:H9" si="1">G4/D4</f>
        <v>0.15374392739944975</v>
      </c>
    </row>
    <row r="5" spans="1:8" x14ac:dyDescent="0.35">
      <c r="B5" s="13" t="s">
        <v>16</v>
      </c>
      <c r="C5" s="32">
        <v>5499</v>
      </c>
      <c r="D5" s="32">
        <v>2350579</v>
      </c>
      <c r="E5" s="34">
        <v>4390</v>
      </c>
      <c r="F5" s="43">
        <v>2094498</v>
      </c>
      <c r="G5" s="38">
        <f t="shared" si="0"/>
        <v>-256081</v>
      </c>
      <c r="H5" s="17">
        <f t="shared" si="1"/>
        <v>-0.10894379640080168</v>
      </c>
    </row>
    <row r="6" spans="1:8" x14ac:dyDescent="0.35">
      <c r="B6" s="13" t="s">
        <v>17</v>
      </c>
      <c r="C6" s="32">
        <v>8574</v>
      </c>
      <c r="D6" s="32">
        <v>404515</v>
      </c>
      <c r="E6" s="34">
        <v>14260</v>
      </c>
      <c r="F6" s="43">
        <v>710356</v>
      </c>
      <c r="G6" s="38">
        <f t="shared" si="0"/>
        <v>305841</v>
      </c>
      <c r="H6" s="17">
        <f t="shared" si="1"/>
        <v>0.75606837818127881</v>
      </c>
    </row>
    <row r="7" spans="1:8" x14ac:dyDescent="0.35">
      <c r="B7" s="13" t="s">
        <v>18</v>
      </c>
      <c r="C7" s="32">
        <v>809</v>
      </c>
      <c r="D7" s="32">
        <v>481827</v>
      </c>
      <c r="E7" s="34">
        <v>743</v>
      </c>
      <c r="F7" s="43">
        <v>588878</v>
      </c>
      <c r="G7" s="38">
        <f t="shared" si="0"/>
        <v>107051</v>
      </c>
      <c r="H7" s="17">
        <f t="shared" si="1"/>
        <v>0.2221772544917574</v>
      </c>
    </row>
    <row r="8" spans="1:8" x14ac:dyDescent="0.35">
      <c r="B8" s="13" t="s">
        <v>78</v>
      </c>
      <c r="C8" s="32">
        <v>1402</v>
      </c>
      <c r="D8" s="32">
        <v>4187072</v>
      </c>
      <c r="E8" s="34">
        <v>1850</v>
      </c>
      <c r="F8" s="43">
        <v>6706258</v>
      </c>
      <c r="G8" s="38">
        <f t="shared" si="0"/>
        <v>2519186</v>
      </c>
      <c r="H8" s="17">
        <f t="shared" si="1"/>
        <v>0.60165815156749158</v>
      </c>
    </row>
    <row r="9" spans="1:8" s="24" customFormat="1" ht="15" thickBot="1" x14ac:dyDescent="0.4">
      <c r="B9" s="21" t="s">
        <v>19</v>
      </c>
      <c r="C9" s="33">
        <f>SUM(C4:C8)</f>
        <v>106680</v>
      </c>
      <c r="D9" s="33">
        <f t="shared" ref="D9:F9" si="2">SUM(D4:D8)</f>
        <v>23078530</v>
      </c>
      <c r="E9" s="35">
        <f t="shared" si="2"/>
        <v>115157</v>
      </c>
      <c r="F9" s="44">
        <f t="shared" si="2"/>
        <v>28161317</v>
      </c>
      <c r="G9" s="39">
        <f t="shared" si="0"/>
        <v>5082787</v>
      </c>
      <c r="H9" s="23">
        <f t="shared" si="1"/>
        <v>0.22023876737383186</v>
      </c>
    </row>
    <row r="10" spans="1:8" ht="15" thickBot="1" x14ac:dyDescent="0.4">
      <c r="A10" s="24"/>
      <c r="B10" s="24"/>
      <c r="C10" s="46"/>
      <c r="D10" s="46"/>
      <c r="E10" s="46"/>
      <c r="F10" s="46"/>
      <c r="H10" s="24"/>
    </row>
    <row r="11" spans="1:8" ht="15.5" x14ac:dyDescent="0.35">
      <c r="A11" s="24"/>
      <c r="B11" s="2"/>
      <c r="C11" s="90" t="s">
        <v>0</v>
      </c>
      <c r="D11" s="90"/>
      <c r="E11" s="90"/>
      <c r="F11" s="89"/>
      <c r="H11" s="24"/>
    </row>
    <row r="12" spans="1:8" ht="29" x14ac:dyDescent="0.35">
      <c r="A12" s="24"/>
      <c r="B12" s="5"/>
      <c r="C12" s="6" t="s">
        <v>4</v>
      </c>
      <c r="D12" s="6" t="s">
        <v>5</v>
      </c>
      <c r="E12" s="7" t="s">
        <v>6</v>
      </c>
      <c r="F12" s="8" t="s">
        <v>7</v>
      </c>
      <c r="H12" s="24"/>
    </row>
    <row r="13" spans="1:8" x14ac:dyDescent="0.35">
      <c r="A13" s="24"/>
      <c r="B13" s="13" t="s">
        <v>15</v>
      </c>
      <c r="C13" s="14">
        <f t="shared" ref="C13:C18" si="3">D4/C4</f>
        <v>173.17731979291119</v>
      </c>
      <c r="D13" s="14">
        <f t="shared" ref="D13:D18" si="4">F4/E4</f>
        <v>192.31772685648573</v>
      </c>
      <c r="E13" s="14">
        <f>D13-C13</f>
        <v>19.140407063574543</v>
      </c>
      <c r="F13" s="15">
        <f>E13*E4</f>
        <v>1797552.1889685397</v>
      </c>
      <c r="H13" s="24"/>
    </row>
    <row r="14" spans="1:8" s="9" customFormat="1" x14ac:dyDescent="0.35">
      <c r="A14" s="24"/>
      <c r="B14" s="13" t="s">
        <v>16</v>
      </c>
      <c r="C14" s="14">
        <f t="shared" si="3"/>
        <v>427.45571922167665</v>
      </c>
      <c r="D14" s="14">
        <f t="shared" si="4"/>
        <v>477.10660592255124</v>
      </c>
      <c r="E14" s="14">
        <f>D14-C14</f>
        <v>49.650886700874594</v>
      </c>
      <c r="F14" s="15">
        <f>E14*E5</f>
        <v>217967.39261683947</v>
      </c>
      <c r="G14" s="1"/>
      <c r="H14" s="24"/>
    </row>
    <row r="15" spans="1:8" x14ac:dyDescent="0.35">
      <c r="A15" s="24"/>
      <c r="B15" s="13" t="s">
        <v>17</v>
      </c>
      <c r="C15" s="14">
        <f t="shared" si="3"/>
        <v>47.179262887800327</v>
      </c>
      <c r="D15" s="14">
        <f t="shared" si="4"/>
        <v>49.814586255259464</v>
      </c>
      <c r="E15" s="14">
        <f>D15-C15</f>
        <v>2.6353233674591365</v>
      </c>
      <c r="F15" s="15">
        <f>E15*E6</f>
        <v>37579.711219967285</v>
      </c>
      <c r="H15" s="24"/>
    </row>
    <row r="16" spans="1:8" x14ac:dyDescent="0.35">
      <c r="A16" s="24"/>
      <c r="B16" s="13" t="s">
        <v>18</v>
      </c>
      <c r="C16" s="14">
        <f t="shared" si="3"/>
        <v>595.58343634116193</v>
      </c>
      <c r="D16" s="14">
        <f t="shared" si="4"/>
        <v>792.56796769851951</v>
      </c>
      <c r="E16" s="14">
        <f>D16-C16</f>
        <v>196.98453135735758</v>
      </c>
      <c r="F16" s="15">
        <f>E16*E7</f>
        <v>146359.5067985167</v>
      </c>
      <c r="H16" s="24"/>
    </row>
    <row r="17" spans="1:8" x14ac:dyDescent="0.35">
      <c r="A17" s="24"/>
      <c r="B17" s="13" t="s">
        <v>78</v>
      </c>
      <c r="C17" s="14">
        <f t="shared" si="3"/>
        <v>2986.499286733238</v>
      </c>
      <c r="D17" s="14">
        <f t="shared" si="4"/>
        <v>3625.0043243243244</v>
      </c>
      <c r="E17" s="14">
        <f>D17-C17</f>
        <v>638.50503759108642</v>
      </c>
      <c r="F17" s="15">
        <f>E17*E8</f>
        <v>1181234.31954351</v>
      </c>
      <c r="H17" s="24"/>
    </row>
    <row r="18" spans="1:8" ht="15" thickBot="1" x14ac:dyDescent="0.4">
      <c r="A18" s="24"/>
      <c r="B18" s="21" t="s">
        <v>19</v>
      </c>
      <c r="C18" s="19">
        <f t="shared" si="3"/>
        <v>216.33417697787777</v>
      </c>
      <c r="D18" s="19">
        <f t="shared" si="4"/>
        <v>244.54715735908368</v>
      </c>
      <c r="E18" s="19">
        <f>SUM(E13:E16)</f>
        <v>268.41114848926588</v>
      </c>
      <c r="F18" s="22">
        <f>SUM(F13:F17)</f>
        <v>3380693.1191473734</v>
      </c>
      <c r="H18" s="24"/>
    </row>
    <row r="19" spans="1:8" ht="15" thickBot="1" x14ac:dyDescent="0.4"/>
    <row r="20" spans="1:8" ht="15.5" x14ac:dyDescent="0.35">
      <c r="B20" s="25"/>
      <c r="C20" s="90" t="s">
        <v>20</v>
      </c>
      <c r="D20" s="90"/>
      <c r="E20" s="90"/>
      <c r="F20" s="89"/>
    </row>
    <row r="21" spans="1:8" ht="29" x14ac:dyDescent="0.35">
      <c r="A21" s="9"/>
      <c r="B21" s="13"/>
      <c r="C21" s="6" t="s">
        <v>21</v>
      </c>
      <c r="D21" s="6" t="s">
        <v>22</v>
      </c>
      <c r="E21" s="7" t="s">
        <v>23</v>
      </c>
      <c r="F21" s="8" t="s">
        <v>24</v>
      </c>
      <c r="G21" s="9"/>
      <c r="H21" s="9"/>
    </row>
    <row r="22" spans="1:8" x14ac:dyDescent="0.35">
      <c r="B22" s="13" t="s">
        <v>15</v>
      </c>
      <c r="C22" s="16">
        <f>C4/$C$9</f>
        <v>0.84735658042744655</v>
      </c>
      <c r="D22" s="16">
        <f>E4/$E$9</f>
        <v>0.81553010238196544</v>
      </c>
      <c r="E22" s="40">
        <f>D22-C22</f>
        <v>-3.182647804548111E-2</v>
      </c>
      <c r="F22" s="15">
        <f>($E$9)*(C13-$C$18)*E22</f>
        <v>158171.68261710019</v>
      </c>
    </row>
    <row r="23" spans="1:8" s="9" customFormat="1" x14ac:dyDescent="0.35">
      <c r="A23" s="1"/>
      <c r="B23" s="13" t="s">
        <v>16</v>
      </c>
      <c r="C23" s="16">
        <f>C5/$C$9</f>
        <v>5.1546681664791899E-2</v>
      </c>
      <c r="D23" s="16">
        <f>E5/$E$9</f>
        <v>3.8121868405741728E-2</v>
      </c>
      <c r="E23" s="40">
        <f>D23-C23</f>
        <v>-1.3424813259050171E-2</v>
      </c>
      <c r="F23" s="15">
        <f>($E$9)*(C14-$C$18)*E23</f>
        <v>-326385.71711524721</v>
      </c>
      <c r="G23" s="1"/>
      <c r="H23" s="1"/>
    </row>
    <row r="24" spans="1:8" x14ac:dyDescent="0.35">
      <c r="B24" s="13" t="s">
        <v>17</v>
      </c>
      <c r="C24" s="16">
        <f>C6/$C$9</f>
        <v>8.0371203599550051E-2</v>
      </c>
      <c r="D24" s="16">
        <f>E6/$E$9</f>
        <v>0.12383094384188542</v>
      </c>
      <c r="E24" s="40">
        <f>D24-C24</f>
        <v>4.3459740242335371E-2</v>
      </c>
      <c r="F24" s="15">
        <f>($E$9)*(C15-$C$18)*E24</f>
        <v>-846568.46640742198</v>
      </c>
    </row>
    <row r="25" spans="1:8" x14ac:dyDescent="0.35">
      <c r="B25" s="13" t="s">
        <v>18</v>
      </c>
      <c r="C25" s="16">
        <f>C7/$C$9</f>
        <v>7.5834270716160484E-3</v>
      </c>
      <c r="D25" s="16">
        <f>E7/$E$9</f>
        <v>6.4520610991950118E-3</v>
      </c>
      <c r="E25" s="40">
        <f>D25-C25</f>
        <v>-1.1313659724210366E-3</v>
      </c>
      <c r="F25" s="15">
        <f>($E$9)*(C16-$C$18)*E25</f>
        <v>-49410.380261608676</v>
      </c>
    </row>
    <row r="26" spans="1:8" x14ac:dyDescent="0.35">
      <c r="B26" s="13" t="s">
        <v>78</v>
      </c>
      <c r="C26" s="16">
        <f>C8/$C$9</f>
        <v>1.3142107236595426E-2</v>
      </c>
      <c r="D26" s="16">
        <f>E8/$E$9</f>
        <v>1.6065024271212345E-2</v>
      </c>
      <c r="E26" s="40">
        <f>D26-C26</f>
        <v>2.9229170346169193E-3</v>
      </c>
      <c r="F26" s="15">
        <f>($E$9)*(C17-$C$18)*E26</f>
        <v>932421.94377833675</v>
      </c>
    </row>
    <row r="27" spans="1:8" ht="15" thickBot="1" x14ac:dyDescent="0.4">
      <c r="B27" s="21" t="s">
        <v>19</v>
      </c>
      <c r="C27" s="26">
        <f>SUM(C22:C26)</f>
        <v>1</v>
      </c>
      <c r="D27" s="26">
        <f t="shared" ref="D27:E27" si="5">SUM(D22:D26)</f>
        <v>1</v>
      </c>
      <c r="E27" s="26">
        <f t="shared" si="5"/>
        <v>-2.7755575615628914E-17</v>
      </c>
      <c r="F27" s="45">
        <f>SUM(F22:F25)</f>
        <v>-1064192.8811671776</v>
      </c>
    </row>
    <row r="28" spans="1:8" ht="15" thickBot="1" x14ac:dyDescent="0.4"/>
    <row r="29" spans="1:8" ht="15.5" x14ac:dyDescent="0.35">
      <c r="B29" s="2"/>
      <c r="C29" s="90" t="s">
        <v>25</v>
      </c>
      <c r="D29" s="90"/>
      <c r="E29" s="90"/>
      <c r="F29" s="89"/>
    </row>
    <row r="30" spans="1:8" ht="29" x14ac:dyDescent="0.35">
      <c r="A30" s="9"/>
      <c r="B30" s="13"/>
      <c r="C30" s="41" t="s">
        <v>26</v>
      </c>
      <c r="D30" s="41" t="s">
        <v>27</v>
      </c>
      <c r="E30" s="42" t="s">
        <v>28</v>
      </c>
      <c r="F30" s="27" t="s">
        <v>29</v>
      </c>
      <c r="H30" s="9"/>
    </row>
    <row r="31" spans="1:8" x14ac:dyDescent="0.35">
      <c r="B31" s="13" t="s">
        <v>15</v>
      </c>
      <c r="C31" s="14">
        <f>C4</f>
        <v>90396</v>
      </c>
      <c r="D31" s="14">
        <f>E4</f>
        <v>93914</v>
      </c>
      <c r="E31" s="14">
        <f>D31-C31</f>
        <v>3518</v>
      </c>
      <c r="F31" s="15">
        <f>E31*C13-F22</f>
        <v>451066.12841436139</v>
      </c>
    </row>
    <row r="32" spans="1:8" x14ac:dyDescent="0.35">
      <c r="B32" s="13" t="s">
        <v>16</v>
      </c>
      <c r="C32" s="14">
        <f>C5</f>
        <v>5499</v>
      </c>
      <c r="D32" s="14">
        <f>E5</f>
        <v>4390</v>
      </c>
      <c r="E32" s="14">
        <f>D32-C32</f>
        <v>-1109</v>
      </c>
      <c r="F32" s="15">
        <f>E32*C14-F23</f>
        <v>-147662.67550159217</v>
      </c>
    </row>
    <row r="33" spans="1:8" x14ac:dyDescent="0.35">
      <c r="B33" s="13" t="s">
        <v>17</v>
      </c>
      <c r="C33" s="14">
        <f>C6</f>
        <v>8574</v>
      </c>
      <c r="D33" s="14">
        <f>E6</f>
        <v>14260</v>
      </c>
      <c r="E33" s="14">
        <f>D33-C33</f>
        <v>5686</v>
      </c>
      <c r="F33" s="15">
        <f>E33*C15-F24</f>
        <v>1114829.7551874546</v>
      </c>
    </row>
    <row r="34" spans="1:8" x14ac:dyDescent="0.35">
      <c r="B34" s="13" t="s">
        <v>18</v>
      </c>
      <c r="C34" s="14">
        <f>C7</f>
        <v>809</v>
      </c>
      <c r="D34" s="14">
        <f>E7</f>
        <v>743</v>
      </c>
      <c r="E34" s="14">
        <f>D34-C34</f>
        <v>-66</v>
      </c>
      <c r="F34" s="15">
        <f>E34*C16-F25</f>
        <v>10101.873463091986</v>
      </c>
    </row>
    <row r="35" spans="1:8" x14ac:dyDescent="0.35">
      <c r="B35" s="13" t="s">
        <v>78</v>
      </c>
      <c r="C35" s="14">
        <f>C8</f>
        <v>1402</v>
      </c>
      <c r="D35" s="14">
        <f>E8</f>
        <v>1850</v>
      </c>
      <c r="E35" s="14">
        <f>D35-C35</f>
        <v>448</v>
      </c>
      <c r="F35" s="15">
        <f>E35*C17-F26</f>
        <v>405529.73667815397</v>
      </c>
    </row>
    <row r="36" spans="1:8" ht="15" thickBot="1" x14ac:dyDescent="0.4">
      <c r="B36" s="21" t="s">
        <v>19</v>
      </c>
      <c r="C36" s="19">
        <f>SUM(C31:C35)</f>
        <v>106680</v>
      </c>
      <c r="D36" s="19">
        <f t="shared" ref="D36:E36" si="6">SUM(D31:D35)</f>
        <v>115157</v>
      </c>
      <c r="E36" s="19">
        <f t="shared" si="6"/>
        <v>8477</v>
      </c>
      <c r="F36" s="22">
        <f>SUM(F31:F35)</f>
        <v>1833864.8182414698</v>
      </c>
    </row>
    <row r="38" spans="1:8" ht="15" thickBot="1" x14ac:dyDescent="0.4"/>
    <row r="39" spans="1:8" ht="15.5" x14ac:dyDescent="0.35">
      <c r="B39" s="3"/>
      <c r="C39" s="91" t="s">
        <v>32</v>
      </c>
      <c r="D39" s="91"/>
      <c r="E39" s="91"/>
      <c r="F39" s="91"/>
      <c r="G39" s="92"/>
    </row>
    <row r="40" spans="1:8" x14ac:dyDescent="0.35">
      <c r="A40" s="9"/>
      <c r="B40" s="5"/>
      <c r="C40" s="6" t="s">
        <v>10</v>
      </c>
      <c r="D40" s="6" t="s">
        <v>11</v>
      </c>
      <c r="E40" s="7" t="s">
        <v>12</v>
      </c>
      <c r="F40" s="7" t="s">
        <v>13</v>
      </c>
      <c r="G40" s="8" t="s">
        <v>14</v>
      </c>
      <c r="H40" s="28" t="s">
        <v>30</v>
      </c>
    </row>
    <row r="41" spans="1:8" x14ac:dyDescent="0.35">
      <c r="B41" s="13" t="s">
        <v>15</v>
      </c>
      <c r="C41" s="29">
        <f t="shared" ref="C41:C46" si="7">D4</f>
        <v>15654537</v>
      </c>
      <c r="D41" s="14">
        <f>F13</f>
        <v>1797552.1889685397</v>
      </c>
      <c r="E41" s="14">
        <f>F22</f>
        <v>158171.68261710019</v>
      </c>
      <c r="F41" s="14">
        <f>F31</f>
        <v>451066.12841436139</v>
      </c>
      <c r="G41" s="30">
        <f t="shared" ref="G41:G46" si="8">F4</f>
        <v>18061327</v>
      </c>
      <c r="H41" s="31">
        <f t="shared" ref="H41:H46" si="9">SUM(C41:F41)</f>
        <v>18061327.000000004</v>
      </c>
    </row>
    <row r="42" spans="1:8" x14ac:dyDescent="0.35">
      <c r="B42" s="13" t="s">
        <v>16</v>
      </c>
      <c r="C42" s="29">
        <f t="shared" si="7"/>
        <v>2350579</v>
      </c>
      <c r="D42" s="14">
        <f>F14</f>
        <v>217967.39261683947</v>
      </c>
      <c r="E42" s="14">
        <f>F23</f>
        <v>-326385.71711524721</v>
      </c>
      <c r="F42" s="14">
        <f t="shared" ref="F42:F45" si="10">F32</f>
        <v>-147662.67550159217</v>
      </c>
      <c r="G42" s="30">
        <f t="shared" si="8"/>
        <v>2094498</v>
      </c>
      <c r="H42" s="31">
        <f t="shared" si="9"/>
        <v>2094498.0000000002</v>
      </c>
    </row>
    <row r="43" spans="1:8" x14ac:dyDescent="0.35">
      <c r="B43" s="13" t="s">
        <v>17</v>
      </c>
      <c r="C43" s="29">
        <f t="shared" si="7"/>
        <v>404515</v>
      </c>
      <c r="D43" s="14">
        <f>F15</f>
        <v>37579.711219967285</v>
      </c>
      <c r="E43" s="14">
        <f>F24</f>
        <v>-846568.46640742198</v>
      </c>
      <c r="F43" s="14">
        <f t="shared" si="10"/>
        <v>1114829.7551874546</v>
      </c>
      <c r="G43" s="30">
        <f t="shared" si="8"/>
        <v>710356</v>
      </c>
      <c r="H43" s="31">
        <f t="shared" si="9"/>
        <v>710356</v>
      </c>
    </row>
    <row r="44" spans="1:8" x14ac:dyDescent="0.35">
      <c r="B44" s="13" t="s">
        <v>18</v>
      </c>
      <c r="C44" s="29">
        <f t="shared" si="7"/>
        <v>481827</v>
      </c>
      <c r="D44" s="14">
        <f>F16</f>
        <v>146359.5067985167</v>
      </c>
      <c r="E44" s="14">
        <f>F25</f>
        <v>-49410.380261608676</v>
      </c>
      <c r="F44" s="14">
        <f t="shared" si="10"/>
        <v>10101.873463091986</v>
      </c>
      <c r="G44" s="30">
        <f t="shared" si="8"/>
        <v>588878</v>
      </c>
      <c r="H44" s="31">
        <f t="shared" si="9"/>
        <v>588878.00000000012</v>
      </c>
    </row>
    <row r="45" spans="1:8" x14ac:dyDescent="0.35">
      <c r="B45" s="13" t="s">
        <v>78</v>
      </c>
      <c r="C45" s="29">
        <f t="shared" si="7"/>
        <v>4187072</v>
      </c>
      <c r="D45" s="14">
        <f>F17</f>
        <v>1181234.31954351</v>
      </c>
      <c r="E45" s="14">
        <f>F26</f>
        <v>932421.94377833675</v>
      </c>
      <c r="F45" s="14">
        <f t="shared" si="10"/>
        <v>405529.73667815397</v>
      </c>
      <c r="G45" s="30">
        <f t="shared" si="8"/>
        <v>6706258</v>
      </c>
      <c r="H45" s="31">
        <f t="shared" si="9"/>
        <v>6706258.0000000009</v>
      </c>
    </row>
    <row r="46" spans="1:8" ht="15" thickBot="1" x14ac:dyDescent="0.4">
      <c r="B46" s="21" t="s">
        <v>31</v>
      </c>
      <c r="C46" s="18">
        <f t="shared" si="7"/>
        <v>23078530</v>
      </c>
      <c r="D46" s="19">
        <f>SUM(D41:D45)</f>
        <v>3380693.1191473734</v>
      </c>
      <c r="E46" s="19">
        <f t="shared" ref="E46:F46" si="11">SUM(E41:E45)</f>
        <v>-131770.93738884083</v>
      </c>
      <c r="F46" s="19">
        <f t="shared" si="11"/>
        <v>1833864.8182414698</v>
      </c>
      <c r="G46" s="20">
        <f t="shared" si="8"/>
        <v>28161317</v>
      </c>
      <c r="H46" s="31">
        <f t="shared" si="9"/>
        <v>28161317.000000004</v>
      </c>
    </row>
    <row r="47" spans="1:8" x14ac:dyDescent="0.35">
      <c r="A47"/>
      <c r="B47"/>
      <c r="C47"/>
      <c r="D47"/>
      <c r="E47"/>
      <c r="F47"/>
      <c r="G47"/>
      <c r="H47"/>
    </row>
    <row r="48" spans="1:8" x14ac:dyDescent="0.35">
      <c r="A48"/>
      <c r="B48"/>
      <c r="C48"/>
      <c r="D48"/>
      <c r="E48"/>
      <c r="F48"/>
      <c r="G48"/>
      <c r="H48"/>
    </row>
    <row r="49" spans="8:8" x14ac:dyDescent="0.35">
      <c r="H49" s="31"/>
    </row>
    <row r="50" spans="8:8" x14ac:dyDescent="0.35">
      <c r="H50" s="31"/>
    </row>
    <row r="51" spans="8:8" x14ac:dyDescent="0.35">
      <c r="H51" s="31"/>
    </row>
    <row r="52" spans="8:8" x14ac:dyDescent="0.35">
      <c r="H52" s="31"/>
    </row>
  </sheetData>
  <mergeCells count="7">
    <mergeCell ref="E2:F2"/>
    <mergeCell ref="G2:H2"/>
    <mergeCell ref="C20:F20"/>
    <mergeCell ref="C29:F29"/>
    <mergeCell ref="C39:G39"/>
    <mergeCell ref="C11:F11"/>
    <mergeCell ref="C2:D2"/>
  </mergeCells>
  <conditionalFormatting sqref="H41:H46">
    <cfRule type="expression" dxfId="5" priority="1">
      <formula>$H$41=$G$41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78B5F-5482-402D-93B6-41587672AD6F}">
  <sheetPr>
    <tabColor theme="4" tint="-0.249977111117893"/>
  </sheetPr>
  <dimension ref="A1:AF80"/>
  <sheetViews>
    <sheetView showGridLines="0" workbookViewId="0">
      <selection activeCell="D11" sqref="D11:G11"/>
    </sheetView>
  </sheetViews>
  <sheetFormatPr defaultColWidth="36" defaultRowHeight="14.5" x14ac:dyDescent="0.35"/>
  <cols>
    <col min="1" max="1" width="4.453125" style="1" customWidth="1"/>
    <col min="2" max="2" width="15.7265625" style="1" bestFit="1" customWidth="1"/>
    <col min="3" max="3" width="19.453125" style="1" bestFit="1" customWidth="1"/>
    <col min="4" max="4" width="9.81640625" style="1" bestFit="1" customWidth="1"/>
    <col min="5" max="5" width="12.26953125" style="1" bestFit="1" customWidth="1"/>
    <col min="6" max="6" width="9.81640625" style="1" bestFit="1" customWidth="1"/>
    <col min="7" max="8" width="12.26953125" style="1" bestFit="1" customWidth="1"/>
    <col min="9" max="9" width="10.7265625" style="1" bestFit="1" customWidth="1"/>
    <col min="10" max="10" width="4.453125" style="1" customWidth="1"/>
    <col min="11" max="11" width="9.7265625" style="1" customWidth="1"/>
    <col min="12" max="12" width="9.54296875" style="1" customWidth="1"/>
    <col min="13" max="13" width="7.453125" style="1" bestFit="1" customWidth="1"/>
    <col min="14" max="14" width="13.54296875" style="1" customWidth="1"/>
    <col min="15" max="15" width="4.453125" style="1" customWidth="1"/>
    <col min="16" max="16" width="10.81640625" style="1" customWidth="1"/>
    <col min="17" max="17" width="11.1796875" style="1" customWidth="1"/>
    <col min="18" max="18" width="14.1796875" style="1" bestFit="1" customWidth="1"/>
    <col min="19" max="19" width="13.7265625" style="1" bestFit="1" customWidth="1"/>
    <col min="20" max="20" width="4.453125" style="1" customWidth="1"/>
    <col min="21" max="22" width="10.81640625" style="1" bestFit="1" customWidth="1"/>
    <col min="23" max="23" width="9.26953125" style="1" bestFit="1" customWidth="1"/>
    <col min="24" max="24" width="14.54296875" style="1" bestFit="1" customWidth="1"/>
    <col min="25" max="25" width="4.453125" style="1" customWidth="1"/>
    <col min="26" max="26" width="13.81640625" style="1" bestFit="1" customWidth="1"/>
    <col min="27" max="27" width="11.81640625" style="1" bestFit="1" customWidth="1"/>
    <col min="28" max="28" width="13.7265625" style="1" bestFit="1" customWidth="1"/>
    <col min="29" max="29" width="12.81640625" style="1" bestFit="1" customWidth="1"/>
    <col min="30" max="30" width="13.81640625" style="1" bestFit="1" customWidth="1"/>
    <col min="31" max="31" width="14.453125" style="1" bestFit="1" customWidth="1"/>
    <col min="32" max="32" width="7.7265625" style="1" bestFit="1" customWidth="1"/>
    <col min="33" max="16384" width="36" style="1"/>
  </cols>
  <sheetData>
    <row r="1" spans="2:32" ht="15" thickBot="1" x14ac:dyDescent="0.4"/>
    <row r="2" spans="2:32" s="4" customFormat="1" ht="15.5" x14ac:dyDescent="0.35">
      <c r="B2" s="47"/>
      <c r="C2" s="48"/>
      <c r="D2" s="97" t="s">
        <v>62</v>
      </c>
      <c r="E2" s="97"/>
      <c r="F2" s="96" t="s">
        <v>63</v>
      </c>
      <c r="G2" s="98"/>
      <c r="H2" s="96" t="s">
        <v>3</v>
      </c>
      <c r="I2" s="98"/>
      <c r="K2" s="96" t="s">
        <v>0</v>
      </c>
      <c r="L2" s="97"/>
      <c r="M2" s="97"/>
      <c r="N2" s="98"/>
      <c r="P2" s="96" t="s">
        <v>20</v>
      </c>
      <c r="Q2" s="97"/>
      <c r="R2" s="97"/>
      <c r="S2" s="98"/>
      <c r="U2" s="96" t="s">
        <v>25</v>
      </c>
      <c r="V2" s="97"/>
      <c r="W2" s="97"/>
      <c r="X2" s="98"/>
      <c r="Z2" s="93" t="s">
        <v>70</v>
      </c>
      <c r="AA2" s="94"/>
      <c r="AB2" s="94"/>
      <c r="AC2" s="94"/>
      <c r="AD2" s="95"/>
      <c r="AE2" s="1"/>
    </row>
    <row r="3" spans="2:32" s="52" customFormat="1" ht="34.5" customHeight="1" x14ac:dyDescent="0.35">
      <c r="B3" s="49" t="s">
        <v>60</v>
      </c>
      <c r="C3" s="42" t="s">
        <v>59</v>
      </c>
      <c r="D3" s="42" t="s">
        <v>8</v>
      </c>
      <c r="E3" s="42" t="s">
        <v>9</v>
      </c>
      <c r="F3" s="49" t="s">
        <v>8</v>
      </c>
      <c r="G3" s="27" t="s">
        <v>9</v>
      </c>
      <c r="H3" s="50" t="s">
        <v>75</v>
      </c>
      <c r="I3" s="51" t="s">
        <v>67</v>
      </c>
      <c r="K3" s="50" t="s">
        <v>4</v>
      </c>
      <c r="L3" s="41" t="s">
        <v>5</v>
      </c>
      <c r="M3" s="42" t="s">
        <v>68</v>
      </c>
      <c r="N3" s="27" t="s">
        <v>7</v>
      </c>
      <c r="P3" s="50" t="s">
        <v>21</v>
      </c>
      <c r="Q3" s="41" t="s">
        <v>22</v>
      </c>
      <c r="R3" s="42" t="s">
        <v>23</v>
      </c>
      <c r="S3" s="27" t="s">
        <v>24</v>
      </c>
      <c r="U3" s="50" t="s">
        <v>26</v>
      </c>
      <c r="V3" s="41" t="s">
        <v>27</v>
      </c>
      <c r="W3" s="42" t="s">
        <v>69</v>
      </c>
      <c r="X3" s="27" t="s">
        <v>29</v>
      </c>
      <c r="Z3" s="50" t="s">
        <v>74</v>
      </c>
      <c r="AA3" s="41" t="s">
        <v>11</v>
      </c>
      <c r="AB3" s="42" t="s">
        <v>12</v>
      </c>
      <c r="AC3" s="42" t="s">
        <v>13</v>
      </c>
      <c r="AD3" s="51" t="s">
        <v>73</v>
      </c>
      <c r="AE3" s="86" t="s">
        <v>71</v>
      </c>
      <c r="AF3" s="85" t="s">
        <v>72</v>
      </c>
    </row>
    <row r="4" spans="2:32" x14ac:dyDescent="0.35">
      <c r="B4" s="13" t="s">
        <v>34</v>
      </c>
      <c r="C4" s="1" t="s">
        <v>34</v>
      </c>
      <c r="D4" s="32">
        <v>5813</v>
      </c>
      <c r="E4" s="32">
        <v>2453346</v>
      </c>
      <c r="F4" s="34">
        <v>3805</v>
      </c>
      <c r="G4" s="43">
        <v>1978801</v>
      </c>
      <c r="H4" s="38">
        <f>G4-E4</f>
        <v>-474545</v>
      </c>
      <c r="I4" s="17">
        <f>H4/E4</f>
        <v>-0.19342766980279177</v>
      </c>
      <c r="K4" s="72">
        <f t="shared" ref="K4:K49" si="0">E4/D4</f>
        <v>422.04472733528297</v>
      </c>
      <c r="L4" s="14">
        <f t="shared" ref="L4:L49" si="1">G4/F4</f>
        <v>520.0528252299606</v>
      </c>
      <c r="M4" s="14">
        <f>L4-K4</f>
        <v>98.008097894677633</v>
      </c>
      <c r="N4" s="15">
        <f t="shared" ref="N4:N9" si="2">M4*F4</f>
        <v>372920.8124892484</v>
      </c>
      <c r="P4" s="76">
        <f t="shared" ref="P4:P9" si="3">D4/$D$10</f>
        <v>5.289257702316609E-2</v>
      </c>
      <c r="Q4" s="16">
        <f t="shared" ref="Q4:Q9" si="4">F4/$F$10</f>
        <v>3.1202591332157942E-2</v>
      </c>
      <c r="R4" s="40">
        <f>Q4-P4</f>
        <v>-2.1689985691008148E-2</v>
      </c>
      <c r="S4" s="15">
        <f t="shared" ref="S4:S9" si="5">($F$10)*(K4-$K$10)*R4</f>
        <v>-639391.57921334426</v>
      </c>
      <c r="U4" s="79">
        <f>D4</f>
        <v>5813</v>
      </c>
      <c r="V4" s="54">
        <f>F4</f>
        <v>3805</v>
      </c>
      <c r="W4" s="54">
        <f>V4-U4</f>
        <v>-2008</v>
      </c>
      <c r="X4" s="15">
        <f t="shared" ref="X4:X9" si="6">W4*K4-S4</f>
        <v>-208074.23327590397</v>
      </c>
      <c r="Z4" s="83">
        <f>E4</f>
        <v>2453346</v>
      </c>
      <c r="AA4" s="14">
        <f>N4</f>
        <v>372920.8124892484</v>
      </c>
      <c r="AB4" s="14">
        <f>S4</f>
        <v>-639391.57921334426</v>
      </c>
      <c r="AC4" s="14">
        <f>X4</f>
        <v>-208074.23327590397</v>
      </c>
      <c r="AD4" s="30">
        <f>G4</f>
        <v>1978801</v>
      </c>
      <c r="AE4" s="31" t="b">
        <f>SUM(Z4:AC4)=AD4</f>
        <v>1</v>
      </c>
      <c r="AF4" s="1" t="b">
        <f>SUM(AA4:AC4) =H4</f>
        <v>1</v>
      </c>
    </row>
    <row r="5" spans="2:32" x14ac:dyDescent="0.35">
      <c r="B5" s="13" t="s">
        <v>34</v>
      </c>
      <c r="C5" s="1" t="s">
        <v>35</v>
      </c>
      <c r="D5" s="32">
        <v>5490</v>
      </c>
      <c r="E5" s="32">
        <v>298698</v>
      </c>
      <c r="F5" s="34">
        <v>15764</v>
      </c>
      <c r="G5" s="43">
        <v>732579</v>
      </c>
      <c r="H5" s="38">
        <f t="shared" ref="H5:H48" si="7">G5-E5</f>
        <v>433881</v>
      </c>
      <c r="I5" s="17">
        <f>H5/E5</f>
        <v>1.4525741719060723</v>
      </c>
      <c r="K5" s="72">
        <f t="shared" si="0"/>
        <v>54.407650273224043</v>
      </c>
      <c r="L5" s="14">
        <f t="shared" si="1"/>
        <v>46.471644252727735</v>
      </c>
      <c r="M5" s="14">
        <f t="shared" ref="M5:M49" si="8">L5-K5</f>
        <v>-7.9360060204963077</v>
      </c>
      <c r="N5" s="15">
        <f t="shared" si="2"/>
        <v>-125103.1989071038</v>
      </c>
      <c r="P5" s="76">
        <f t="shared" si="3"/>
        <v>4.9953595021018725E-2</v>
      </c>
      <c r="Q5" s="16">
        <f t="shared" si="4"/>
        <v>0.12927139284103489</v>
      </c>
      <c r="R5" s="40">
        <f t="shared" ref="R5:R10" si="9">Q5-P5</f>
        <v>7.9317797820016162E-2</v>
      </c>
      <c r="S5" s="15">
        <f t="shared" si="5"/>
        <v>-1217754.2171762995</v>
      </c>
      <c r="U5" s="79">
        <f>D5</f>
        <v>5490</v>
      </c>
      <c r="V5" s="54">
        <f>F5</f>
        <v>15764</v>
      </c>
      <c r="W5" s="54">
        <f>V5-U5</f>
        <v>10274</v>
      </c>
      <c r="X5" s="15">
        <f t="shared" si="6"/>
        <v>1776738.4160834034</v>
      </c>
      <c r="Z5" s="83">
        <f>E5</f>
        <v>298698</v>
      </c>
      <c r="AA5" s="14">
        <f>N5</f>
        <v>-125103.1989071038</v>
      </c>
      <c r="AB5" s="14">
        <f>S5</f>
        <v>-1217754.2171762995</v>
      </c>
      <c r="AC5" s="14">
        <f>X5</f>
        <v>1776738.4160834034</v>
      </c>
      <c r="AD5" s="30">
        <f>G5</f>
        <v>732579</v>
      </c>
      <c r="AE5" s="31" t="b">
        <f t="shared" ref="AE5:AE47" si="10">SUM(Z5:AC5)=AD5</f>
        <v>1</v>
      </c>
      <c r="AF5" s="1" t="b">
        <f t="shared" ref="AF5:AF47" si="11">SUM(AA5:AC5) =H5</f>
        <v>1</v>
      </c>
    </row>
    <row r="6" spans="2:32" x14ac:dyDescent="0.35">
      <c r="B6" s="13" t="s">
        <v>34</v>
      </c>
      <c r="C6" s="1" t="s">
        <v>36</v>
      </c>
      <c r="D6" s="32">
        <v>793</v>
      </c>
      <c r="E6" s="32">
        <v>523804</v>
      </c>
      <c r="F6" s="34">
        <v>605</v>
      </c>
      <c r="G6" s="43">
        <v>469348</v>
      </c>
      <c r="H6" s="38">
        <f t="shared" si="7"/>
        <v>-54456</v>
      </c>
      <c r="I6" s="17">
        <f>H6/E6</f>
        <v>-0.10396255087780926</v>
      </c>
      <c r="K6" s="72">
        <f t="shared" si="0"/>
        <v>660.53467843631779</v>
      </c>
      <c r="L6" s="14">
        <f t="shared" si="1"/>
        <v>775.78181818181815</v>
      </c>
      <c r="M6" s="14">
        <f t="shared" si="8"/>
        <v>115.24713974550036</v>
      </c>
      <c r="N6" s="15">
        <f t="shared" si="2"/>
        <v>69724.519546027717</v>
      </c>
      <c r="P6" s="76">
        <f t="shared" si="3"/>
        <v>7.2155192808138159E-3</v>
      </c>
      <c r="Q6" s="16">
        <f t="shared" si="4"/>
        <v>4.9612530239042194E-3</v>
      </c>
      <c r="R6" s="40">
        <f t="shared" si="9"/>
        <v>-2.2542662569095965E-3</v>
      </c>
      <c r="S6" s="15">
        <f t="shared" si="5"/>
        <v>-132012.78710350586</v>
      </c>
      <c r="U6" s="79">
        <f>D6</f>
        <v>793</v>
      </c>
      <c r="V6" s="54">
        <f>F6</f>
        <v>605</v>
      </c>
      <c r="W6" s="54">
        <f>V6-U6</f>
        <v>-188</v>
      </c>
      <c r="X6" s="15">
        <f t="shared" si="6"/>
        <v>7832.2675574781169</v>
      </c>
      <c r="Z6" s="83">
        <f>E6</f>
        <v>523804</v>
      </c>
      <c r="AA6" s="14">
        <f>N6</f>
        <v>69724.519546027717</v>
      </c>
      <c r="AB6" s="14">
        <f>S6</f>
        <v>-132012.78710350586</v>
      </c>
      <c r="AC6" s="14">
        <f>X6</f>
        <v>7832.2675574781169</v>
      </c>
      <c r="AD6" s="30">
        <f>G6</f>
        <v>469348</v>
      </c>
      <c r="AE6" s="31" t="b">
        <f t="shared" si="10"/>
        <v>1</v>
      </c>
      <c r="AF6" s="1" t="b">
        <f t="shared" si="11"/>
        <v>1</v>
      </c>
    </row>
    <row r="7" spans="2:32" x14ac:dyDescent="0.35">
      <c r="B7" s="13" t="s">
        <v>34</v>
      </c>
      <c r="C7" s="1" t="s">
        <v>37</v>
      </c>
      <c r="D7" s="32">
        <v>1206</v>
      </c>
      <c r="E7" s="32">
        <v>131864</v>
      </c>
      <c r="F7" s="34">
        <v>1367</v>
      </c>
      <c r="G7" s="43">
        <v>171054</v>
      </c>
      <c r="H7" s="38">
        <f t="shared" si="7"/>
        <v>39190</v>
      </c>
      <c r="I7" s="17">
        <f>H7/E7</f>
        <v>0.29720014560456226</v>
      </c>
      <c r="K7" s="72">
        <f t="shared" si="0"/>
        <v>109.33996683250415</v>
      </c>
      <c r="L7" s="14">
        <f t="shared" si="1"/>
        <v>125.13094367227505</v>
      </c>
      <c r="M7" s="14">
        <f t="shared" si="8"/>
        <v>15.790976839770906</v>
      </c>
      <c r="N7" s="15">
        <f t="shared" si="2"/>
        <v>21586.265339966827</v>
      </c>
      <c r="P7" s="76">
        <f t="shared" si="3"/>
        <v>1.0973412676748376E-2</v>
      </c>
      <c r="Q7" s="16">
        <f t="shared" si="4"/>
        <v>1.1209971708557136E-2</v>
      </c>
      <c r="R7" s="40">
        <f t="shared" si="9"/>
        <v>2.3655903180875952E-4</v>
      </c>
      <c r="S7" s="15">
        <f t="shared" si="5"/>
        <v>-2047.2121916531701</v>
      </c>
      <c r="U7" s="79">
        <f>D7</f>
        <v>1206</v>
      </c>
      <c r="V7" s="54">
        <f>F7</f>
        <v>1367</v>
      </c>
      <c r="W7" s="54">
        <f>V7-U7</f>
        <v>161</v>
      </c>
      <c r="X7" s="15">
        <f t="shared" si="6"/>
        <v>19650.946851686334</v>
      </c>
      <c r="Z7" s="83">
        <f>E7</f>
        <v>131864</v>
      </c>
      <c r="AA7" s="14">
        <f>N7</f>
        <v>21586.265339966827</v>
      </c>
      <c r="AB7" s="14">
        <f>S7</f>
        <v>-2047.2121916531701</v>
      </c>
      <c r="AC7" s="14">
        <f>X7</f>
        <v>19650.946851686334</v>
      </c>
      <c r="AD7" s="30">
        <f>G7</f>
        <v>171054</v>
      </c>
      <c r="AE7" s="31" t="b">
        <f t="shared" si="10"/>
        <v>1</v>
      </c>
      <c r="AF7" s="1" t="b">
        <f t="shared" si="11"/>
        <v>1</v>
      </c>
    </row>
    <row r="8" spans="2:32" x14ac:dyDescent="0.35">
      <c r="B8" s="13" t="s">
        <v>34</v>
      </c>
      <c r="C8" s="1" t="s">
        <v>38</v>
      </c>
      <c r="D8" s="32">
        <v>1097</v>
      </c>
      <c r="E8" s="32">
        <v>341341</v>
      </c>
      <c r="F8" s="34">
        <v>1076</v>
      </c>
      <c r="G8" s="43">
        <v>377784</v>
      </c>
      <c r="H8" s="38">
        <f t="shared" si="7"/>
        <v>36443</v>
      </c>
      <c r="I8" s="17">
        <f t="shared" ref="I8:I48" si="12">H8/E8</f>
        <v>0.10676420353839709</v>
      </c>
      <c r="K8" s="72">
        <f t="shared" si="0"/>
        <v>311.15861440291707</v>
      </c>
      <c r="L8" s="14">
        <f t="shared" si="1"/>
        <v>351.10037174721191</v>
      </c>
      <c r="M8" s="14">
        <f t="shared" si="8"/>
        <v>39.941757344294842</v>
      </c>
      <c r="N8" s="15">
        <f t="shared" si="2"/>
        <v>42977.330902461254</v>
      </c>
      <c r="P8" s="76">
        <f t="shared" si="3"/>
        <v>9.9816199887172215E-3</v>
      </c>
      <c r="Q8" s="16">
        <f t="shared" si="4"/>
        <v>8.8236500061503135E-3</v>
      </c>
      <c r="R8" s="40">
        <f t="shared" si="9"/>
        <v>-1.1579699825669081E-3</v>
      </c>
      <c r="S8" s="15">
        <f t="shared" si="5"/>
        <v>-18477.31797412402</v>
      </c>
      <c r="U8" s="79">
        <f t="shared" ref="U8:U48" si="13">D8</f>
        <v>1097</v>
      </c>
      <c r="V8" s="54">
        <f t="shared" ref="V8:V48" si="14">F8</f>
        <v>1076</v>
      </c>
      <c r="W8" s="54">
        <f t="shared" ref="W8:W48" si="15">V8-U8</f>
        <v>-21</v>
      </c>
      <c r="X8" s="15">
        <f t="shared" si="6"/>
        <v>11942.987071662763</v>
      </c>
      <c r="Z8" s="83">
        <f t="shared" ref="Z8:Z9" si="16">E8</f>
        <v>341341</v>
      </c>
      <c r="AA8" s="14">
        <f t="shared" ref="AA8:AA9" si="17">N8</f>
        <v>42977.330902461254</v>
      </c>
      <c r="AB8" s="14">
        <f t="shared" ref="AB8:AB9" si="18">S8</f>
        <v>-18477.31797412402</v>
      </c>
      <c r="AC8" s="14">
        <f t="shared" ref="AC8:AC9" si="19">X8</f>
        <v>11942.987071662763</v>
      </c>
      <c r="AD8" s="30">
        <f t="shared" ref="AD8:AD9" si="20">G8</f>
        <v>377784</v>
      </c>
      <c r="AE8" s="31" t="b">
        <f t="shared" si="10"/>
        <v>1</v>
      </c>
      <c r="AF8" s="1" t="b">
        <f t="shared" si="11"/>
        <v>1</v>
      </c>
    </row>
    <row r="9" spans="2:32" x14ac:dyDescent="0.35">
      <c r="B9" s="13" t="s">
        <v>34</v>
      </c>
      <c r="C9" s="1" t="s">
        <v>33</v>
      </c>
      <c r="D9" s="32">
        <v>95503</v>
      </c>
      <c r="E9" s="32">
        <v>16067095</v>
      </c>
      <c r="F9" s="34">
        <v>99328</v>
      </c>
      <c r="G9" s="43">
        <v>18870956</v>
      </c>
      <c r="H9" s="38">
        <f t="shared" si="7"/>
        <v>2803861</v>
      </c>
      <c r="I9" s="17">
        <f t="shared" si="12"/>
        <v>0.17450951774418463</v>
      </c>
      <c r="K9" s="72">
        <f t="shared" si="0"/>
        <v>168.23654754300912</v>
      </c>
      <c r="L9" s="14">
        <f t="shared" si="1"/>
        <v>189.98626771907217</v>
      </c>
      <c r="M9" s="14">
        <f t="shared" si="8"/>
        <v>21.74972017606305</v>
      </c>
      <c r="N9" s="15">
        <f t="shared" si="2"/>
        <v>2160356.2056479906</v>
      </c>
      <c r="P9" s="76">
        <f t="shared" si="3"/>
        <v>0.86898327600953573</v>
      </c>
      <c r="Q9" s="16">
        <f t="shared" si="4"/>
        <v>0.81453114108819547</v>
      </c>
      <c r="R9" s="40">
        <f t="shared" si="9"/>
        <v>-5.4452134921340267E-2</v>
      </c>
      <c r="S9" s="15">
        <f t="shared" si="5"/>
        <v>80152.708403216428</v>
      </c>
      <c r="U9" s="79">
        <f t="shared" si="13"/>
        <v>95503</v>
      </c>
      <c r="V9" s="54">
        <f t="shared" si="14"/>
        <v>99328</v>
      </c>
      <c r="W9" s="54">
        <f t="shared" si="15"/>
        <v>3825</v>
      </c>
      <c r="X9" s="15">
        <f t="shared" si="6"/>
        <v>563352.08594879345</v>
      </c>
      <c r="Z9" s="83">
        <f t="shared" si="16"/>
        <v>16067095</v>
      </c>
      <c r="AA9" s="14">
        <f t="shared" si="17"/>
        <v>2160356.2056479906</v>
      </c>
      <c r="AB9" s="14">
        <f t="shared" si="18"/>
        <v>80152.708403216428</v>
      </c>
      <c r="AC9" s="14">
        <f t="shared" si="19"/>
        <v>563352.08594879345</v>
      </c>
      <c r="AD9" s="30">
        <f t="shared" si="20"/>
        <v>18870956</v>
      </c>
      <c r="AE9" s="31" t="b">
        <f t="shared" si="10"/>
        <v>1</v>
      </c>
      <c r="AF9" s="1" t="b">
        <f t="shared" si="11"/>
        <v>1</v>
      </c>
    </row>
    <row r="10" spans="2:32" x14ac:dyDescent="0.35">
      <c r="B10" s="57" t="s">
        <v>64</v>
      </c>
      <c r="C10" s="58"/>
      <c r="D10" s="59">
        <f>SUMIF($B$4:$B$48,B4,$D$4:$D$48)</f>
        <v>109902</v>
      </c>
      <c r="E10" s="59">
        <f>SUMIF($B$4:$B$48,B4,$E$4:$E$48)</f>
        <v>19816148</v>
      </c>
      <c r="F10" s="60">
        <f>SUMIF($B$4:$B$48,B4,$F$4:$F$48)</f>
        <v>121945</v>
      </c>
      <c r="G10" s="61">
        <f>SUMIF($B$4:$B$48,B4,$G$4:$G$48)</f>
        <v>22600522</v>
      </c>
      <c r="H10" s="62">
        <f t="shared" si="7"/>
        <v>2784374</v>
      </c>
      <c r="I10" s="63">
        <f t="shared" si="12"/>
        <v>0.14051035549391336</v>
      </c>
      <c r="K10" s="73">
        <f t="shared" si="0"/>
        <v>180.30743753525869</v>
      </c>
      <c r="L10" s="64">
        <f t="shared" si="1"/>
        <v>185.33373242035344</v>
      </c>
      <c r="M10" s="64">
        <f t="shared" si="8"/>
        <v>5.0262948850947566</v>
      </c>
      <c r="N10" s="65"/>
      <c r="P10" s="77">
        <f>D10/D49</f>
        <v>5.2987863251951111E-3</v>
      </c>
      <c r="Q10" s="66">
        <f>E10/E49</f>
        <v>1.5147670896543439E-2</v>
      </c>
      <c r="R10" s="67">
        <f t="shared" si="9"/>
        <v>9.8488845713483285E-3</v>
      </c>
      <c r="S10" s="68"/>
      <c r="U10" s="80">
        <f t="shared" si="13"/>
        <v>109902</v>
      </c>
      <c r="V10" s="69">
        <f t="shared" si="14"/>
        <v>121945</v>
      </c>
      <c r="W10" s="69">
        <f t="shared" si="15"/>
        <v>12043</v>
      </c>
      <c r="X10" s="68"/>
      <c r="Z10" s="83"/>
      <c r="AA10" s="14"/>
      <c r="AB10" s="14"/>
      <c r="AC10" s="14"/>
      <c r="AD10" s="30"/>
      <c r="AE10" s="31"/>
    </row>
    <row r="11" spans="2:32" x14ac:dyDescent="0.35">
      <c r="B11" s="13" t="s">
        <v>41</v>
      </c>
      <c r="C11" s="1" t="s">
        <v>42</v>
      </c>
      <c r="D11" s="32">
        <v>701</v>
      </c>
      <c r="E11" s="32">
        <v>4187072</v>
      </c>
      <c r="F11" s="34">
        <v>925</v>
      </c>
      <c r="G11" s="43">
        <v>6706258</v>
      </c>
      <c r="H11" s="38">
        <f t="shared" si="7"/>
        <v>2519186</v>
      </c>
      <c r="I11" s="17">
        <f t="shared" si="12"/>
        <v>0.60165815156749158</v>
      </c>
      <c r="K11" s="72">
        <f t="shared" si="0"/>
        <v>5972.998573466476</v>
      </c>
      <c r="L11" s="14">
        <f t="shared" si="1"/>
        <v>7250.0086486486489</v>
      </c>
      <c r="M11" s="14">
        <f t="shared" si="8"/>
        <v>1277.0100751821728</v>
      </c>
      <c r="N11" s="15">
        <f t="shared" ref="N11:N28" si="21">M11*F11</f>
        <v>1181234.31954351</v>
      </c>
      <c r="P11" s="76">
        <f t="shared" ref="P11:P28" si="22">D11/$D$29</f>
        <v>8.7311399281630211E-5</v>
      </c>
      <c r="Q11" s="16">
        <f t="shared" ref="Q11:Q28" si="23">F11/$F$29</f>
        <v>1.0878537773987735E-4</v>
      </c>
      <c r="R11" s="40">
        <f>Q11-P11</f>
        <v>2.147397845824714E-5</v>
      </c>
      <c r="S11" s="15">
        <f t="shared" ref="S11:S28" si="24">($F$29)*(K11-$K$29)*R11</f>
        <v>1079236.4332940555</v>
      </c>
      <c r="U11" s="79">
        <f t="shared" si="13"/>
        <v>701</v>
      </c>
      <c r="V11" s="54">
        <f t="shared" si="14"/>
        <v>925</v>
      </c>
      <c r="W11" s="54">
        <f t="shared" si="15"/>
        <v>224</v>
      </c>
      <c r="X11" s="15">
        <f t="shared" ref="X11:X28" si="25">W11*K11-S11</f>
        <v>258715.2471624352</v>
      </c>
      <c r="Z11" s="83">
        <f t="shared" ref="Z11:Z47" si="26">E11</f>
        <v>4187072</v>
      </c>
      <c r="AA11" s="14">
        <f t="shared" ref="AA11:AA49" si="27">N11</f>
        <v>1181234.31954351</v>
      </c>
      <c r="AB11" s="14">
        <f t="shared" ref="AB11:AB49" si="28">S11</f>
        <v>1079236.4332940555</v>
      </c>
      <c r="AC11" s="14">
        <f t="shared" ref="AC11:AC49" si="29">X11</f>
        <v>258715.2471624352</v>
      </c>
      <c r="AD11" s="30">
        <f t="shared" ref="AD11:AD47" si="30">G11</f>
        <v>6706258</v>
      </c>
      <c r="AE11" s="31" t="b">
        <f t="shared" si="10"/>
        <v>1</v>
      </c>
      <c r="AF11" s="1" t="b">
        <f t="shared" si="11"/>
        <v>1</v>
      </c>
    </row>
    <row r="12" spans="2:32" x14ac:dyDescent="0.35">
      <c r="B12" s="13" t="s">
        <v>41</v>
      </c>
      <c r="C12" s="1" t="s">
        <v>40</v>
      </c>
      <c r="D12" s="32">
        <v>34394</v>
      </c>
      <c r="E12" s="32">
        <v>47210385</v>
      </c>
      <c r="F12" s="34">
        <v>36436</v>
      </c>
      <c r="G12" s="43">
        <v>53124588</v>
      </c>
      <c r="H12" s="38">
        <f t="shared" si="7"/>
        <v>5914203</v>
      </c>
      <c r="I12" s="17">
        <f t="shared" si="12"/>
        <v>0.12527334822624303</v>
      </c>
      <c r="K12" s="72">
        <f t="shared" si="0"/>
        <v>1372.634325754492</v>
      </c>
      <c r="L12" s="14">
        <f t="shared" si="1"/>
        <v>1458.0247008453177</v>
      </c>
      <c r="M12" s="14">
        <f t="shared" si="8"/>
        <v>85.390375090825728</v>
      </c>
      <c r="N12" s="15">
        <f t="shared" si="21"/>
        <v>3111283.7068093261</v>
      </c>
      <c r="P12" s="76">
        <f t="shared" si="22"/>
        <v>4.2838634335126812E-3</v>
      </c>
      <c r="Q12" s="16">
        <f t="shared" si="23"/>
        <v>4.2850854306272119E-3</v>
      </c>
      <c r="R12" s="40">
        <f t="shared" ref="R12:R28" si="31">Q12-P12</f>
        <v>1.2219971145307346E-6</v>
      </c>
      <c r="S12" s="15">
        <f t="shared" si="24"/>
        <v>13614.34431302088</v>
      </c>
      <c r="U12" s="79">
        <f t="shared" si="13"/>
        <v>34394</v>
      </c>
      <c r="V12" s="54">
        <f t="shared" si="14"/>
        <v>36436</v>
      </c>
      <c r="W12" s="54">
        <f t="shared" si="15"/>
        <v>2042</v>
      </c>
      <c r="X12" s="15">
        <f t="shared" si="25"/>
        <v>2789304.9488776517</v>
      </c>
      <c r="Z12" s="83">
        <f t="shared" si="26"/>
        <v>47210385</v>
      </c>
      <c r="AA12" s="14">
        <f t="shared" si="27"/>
        <v>3111283.7068093261</v>
      </c>
      <c r="AB12" s="14">
        <f t="shared" si="28"/>
        <v>13614.34431302088</v>
      </c>
      <c r="AC12" s="14">
        <f t="shared" si="29"/>
        <v>2789304.9488776517</v>
      </c>
      <c r="AD12" s="30">
        <f t="shared" si="30"/>
        <v>53124588</v>
      </c>
      <c r="AE12" s="31" t="b">
        <f t="shared" si="10"/>
        <v>1</v>
      </c>
      <c r="AF12" s="1" t="b">
        <f t="shared" si="11"/>
        <v>1</v>
      </c>
    </row>
    <row r="13" spans="2:32" x14ac:dyDescent="0.35">
      <c r="B13" s="13" t="s">
        <v>41</v>
      </c>
      <c r="C13" s="1" t="s">
        <v>43</v>
      </c>
      <c r="D13" s="32">
        <v>199572</v>
      </c>
      <c r="E13" s="32">
        <v>79687595</v>
      </c>
      <c r="F13" s="34">
        <v>196637</v>
      </c>
      <c r="G13" s="43">
        <v>102270392</v>
      </c>
      <c r="H13" s="38">
        <f t="shared" si="7"/>
        <v>22582797</v>
      </c>
      <c r="I13" s="17">
        <f t="shared" si="12"/>
        <v>0.28339162450567118</v>
      </c>
      <c r="K13" s="72">
        <f t="shared" si="0"/>
        <v>399.2924608662538</v>
      </c>
      <c r="L13" s="14">
        <f t="shared" si="1"/>
        <v>520.09739774304933</v>
      </c>
      <c r="M13" s="14">
        <f t="shared" si="8"/>
        <v>120.80493687679552</v>
      </c>
      <c r="N13" s="15">
        <f t="shared" si="21"/>
        <v>23754720.372642443</v>
      </c>
      <c r="P13" s="76">
        <f t="shared" si="22"/>
        <v>2.4857219083357352E-2</v>
      </c>
      <c r="Q13" s="16">
        <f t="shared" si="23"/>
        <v>2.3125654402850013E-2</v>
      </c>
      <c r="R13" s="40">
        <f t="shared" si="31"/>
        <v>-1.7315646805073394E-3</v>
      </c>
      <c r="S13" s="15">
        <f t="shared" si="24"/>
        <v>-4960506.0645325119</v>
      </c>
      <c r="U13" s="79">
        <f t="shared" si="13"/>
        <v>199572</v>
      </c>
      <c r="V13" s="54">
        <f t="shared" si="14"/>
        <v>196637</v>
      </c>
      <c r="W13" s="54">
        <f t="shared" si="15"/>
        <v>-2935</v>
      </c>
      <c r="X13" s="15">
        <f t="shared" si="25"/>
        <v>3788582.6918900572</v>
      </c>
      <c r="Z13" s="83">
        <f t="shared" si="26"/>
        <v>79687595</v>
      </c>
      <c r="AA13" s="14">
        <f t="shared" si="27"/>
        <v>23754720.372642443</v>
      </c>
      <c r="AB13" s="14">
        <f t="shared" si="28"/>
        <v>-4960506.0645325119</v>
      </c>
      <c r="AC13" s="14">
        <f t="shared" si="29"/>
        <v>3788582.6918900572</v>
      </c>
      <c r="AD13" s="30">
        <f t="shared" si="30"/>
        <v>102270392</v>
      </c>
      <c r="AE13" s="31" t="b">
        <f t="shared" si="10"/>
        <v>1</v>
      </c>
      <c r="AF13" s="1" t="b">
        <f t="shared" si="11"/>
        <v>1</v>
      </c>
    </row>
    <row r="14" spans="2:32" x14ac:dyDescent="0.35">
      <c r="B14" s="13" t="s">
        <v>41</v>
      </c>
      <c r="C14" s="1" t="s">
        <v>44</v>
      </c>
      <c r="D14" s="32">
        <v>240508</v>
      </c>
      <c r="E14" s="32">
        <v>1296140</v>
      </c>
      <c r="F14" s="34">
        <v>603224</v>
      </c>
      <c r="G14" s="43">
        <v>1820379</v>
      </c>
      <c r="H14" s="38">
        <f t="shared" si="7"/>
        <v>524239</v>
      </c>
      <c r="I14" s="17">
        <f t="shared" si="12"/>
        <v>0.40446170938324566</v>
      </c>
      <c r="K14" s="72">
        <f t="shared" si="0"/>
        <v>5.3891762436176762</v>
      </c>
      <c r="L14" s="14">
        <f t="shared" si="1"/>
        <v>3.0177496253464717</v>
      </c>
      <c r="M14" s="14">
        <f t="shared" si="8"/>
        <v>-2.3714266182712045</v>
      </c>
      <c r="N14" s="15">
        <f t="shared" si="21"/>
        <v>-1430501.4503800292</v>
      </c>
      <c r="P14" s="76">
        <f t="shared" si="22"/>
        <v>2.9955905875073206E-2</v>
      </c>
      <c r="Q14" s="16">
        <f t="shared" si="23"/>
        <v>7.0942649407307865E-2</v>
      </c>
      <c r="R14" s="40">
        <f t="shared" si="31"/>
        <v>4.0986743532234658E-2</v>
      </c>
      <c r="S14" s="15">
        <f t="shared" si="24"/>
        <v>-19862118.352485672</v>
      </c>
      <c r="U14" s="79">
        <f t="shared" si="13"/>
        <v>240508</v>
      </c>
      <c r="V14" s="54">
        <f t="shared" si="14"/>
        <v>603224</v>
      </c>
      <c r="W14" s="54">
        <f t="shared" si="15"/>
        <v>362716</v>
      </c>
      <c r="X14" s="15">
        <f t="shared" si="25"/>
        <v>21816858.802865699</v>
      </c>
      <c r="Z14" s="83">
        <f t="shared" si="26"/>
        <v>1296140</v>
      </c>
      <c r="AA14" s="14">
        <f t="shared" si="27"/>
        <v>-1430501.4503800292</v>
      </c>
      <c r="AB14" s="14">
        <f t="shared" si="28"/>
        <v>-19862118.352485672</v>
      </c>
      <c r="AC14" s="14">
        <f t="shared" si="29"/>
        <v>21816858.802865699</v>
      </c>
      <c r="AD14" s="30">
        <f t="shared" si="30"/>
        <v>1820379</v>
      </c>
      <c r="AE14" s="31" t="b">
        <f t="shared" si="10"/>
        <v>1</v>
      </c>
      <c r="AF14" s="1" t="b">
        <f t="shared" si="11"/>
        <v>1</v>
      </c>
    </row>
    <row r="15" spans="2:32" x14ac:dyDescent="0.35">
      <c r="B15" s="13" t="s">
        <v>41</v>
      </c>
      <c r="C15" s="1" t="s">
        <v>45</v>
      </c>
      <c r="D15" s="32">
        <v>6743693</v>
      </c>
      <c r="E15" s="32">
        <v>110561417</v>
      </c>
      <c r="F15" s="34">
        <v>6792095</v>
      </c>
      <c r="G15" s="43">
        <v>135875640</v>
      </c>
      <c r="H15" s="38">
        <f t="shared" si="7"/>
        <v>25314223</v>
      </c>
      <c r="I15" s="17">
        <f t="shared" si="12"/>
        <v>0.22896073229596903</v>
      </c>
      <c r="K15" s="72">
        <f t="shared" si="0"/>
        <v>16.394787989310903</v>
      </c>
      <c r="L15" s="14">
        <f t="shared" si="1"/>
        <v>20.004967539470517</v>
      </c>
      <c r="M15" s="14">
        <f t="shared" si="8"/>
        <v>3.6101795501596143</v>
      </c>
      <c r="N15" s="15">
        <f t="shared" si="21"/>
        <v>24520682.471741367</v>
      </c>
      <c r="P15" s="76">
        <f t="shared" si="22"/>
        <v>0.83994475343186115</v>
      </c>
      <c r="Q15" s="16">
        <f t="shared" si="23"/>
        <v>0.79878985969744021</v>
      </c>
      <c r="R15" s="40">
        <f t="shared" si="31"/>
        <v>-4.1154893734420939E-2</v>
      </c>
      <c r="S15" s="15">
        <f t="shared" si="24"/>
        <v>16092307.85977572</v>
      </c>
      <c r="U15" s="81">
        <f t="shared" si="13"/>
        <v>6743693</v>
      </c>
      <c r="V15" s="55">
        <f t="shared" si="14"/>
        <v>6792095</v>
      </c>
      <c r="W15" s="55">
        <f t="shared" si="15"/>
        <v>48402</v>
      </c>
      <c r="X15" s="15">
        <f t="shared" si="25"/>
        <v>-15298767.331517093</v>
      </c>
      <c r="Z15" s="83">
        <f t="shared" si="26"/>
        <v>110561417</v>
      </c>
      <c r="AA15" s="14">
        <f t="shared" si="27"/>
        <v>24520682.471741367</v>
      </c>
      <c r="AB15" s="14">
        <f t="shared" si="28"/>
        <v>16092307.85977572</v>
      </c>
      <c r="AC15" s="14">
        <f t="shared" si="29"/>
        <v>-15298767.331517093</v>
      </c>
      <c r="AD15" s="30">
        <f t="shared" si="30"/>
        <v>135875640</v>
      </c>
      <c r="AE15" s="31" t="b">
        <f t="shared" si="10"/>
        <v>1</v>
      </c>
      <c r="AF15" s="1" t="b">
        <f t="shared" si="11"/>
        <v>1</v>
      </c>
    </row>
    <row r="16" spans="2:32" x14ac:dyDescent="0.35">
      <c r="B16" s="13" t="s">
        <v>41</v>
      </c>
      <c r="C16" s="1" t="s">
        <v>46</v>
      </c>
      <c r="D16" s="32">
        <v>286</v>
      </c>
      <c r="E16" s="32">
        <v>51981</v>
      </c>
      <c r="F16" s="34">
        <v>191</v>
      </c>
      <c r="G16" s="43">
        <v>38013</v>
      </c>
      <c r="H16" s="38">
        <f t="shared" si="7"/>
        <v>-13968</v>
      </c>
      <c r="I16" s="17">
        <f t="shared" si="12"/>
        <v>-0.26871356841923011</v>
      </c>
      <c r="K16" s="72">
        <f t="shared" si="0"/>
        <v>181.75174825174824</v>
      </c>
      <c r="L16" s="14">
        <f t="shared" si="1"/>
        <v>199.02094240837695</v>
      </c>
      <c r="M16" s="14">
        <f t="shared" si="8"/>
        <v>17.269194156628714</v>
      </c>
      <c r="N16" s="15">
        <f t="shared" si="21"/>
        <v>3298.4160839160845</v>
      </c>
      <c r="P16" s="76">
        <f t="shared" si="22"/>
        <v>3.5622054485800629E-5</v>
      </c>
      <c r="Q16" s="16">
        <f t="shared" si="23"/>
        <v>2.2462710430612511E-5</v>
      </c>
      <c r="R16" s="40">
        <f t="shared" si="31"/>
        <v>-1.3159344055188118E-5</v>
      </c>
      <c r="S16" s="15">
        <f t="shared" si="24"/>
        <v>-13356.852693955521</v>
      </c>
      <c r="U16" s="79">
        <f t="shared" si="13"/>
        <v>286</v>
      </c>
      <c r="V16" s="54">
        <f t="shared" si="14"/>
        <v>191</v>
      </c>
      <c r="W16" s="54">
        <f t="shared" si="15"/>
        <v>-95</v>
      </c>
      <c r="X16" s="15">
        <f t="shared" si="25"/>
        <v>-3909.5633899605618</v>
      </c>
      <c r="Z16" s="83">
        <f t="shared" si="26"/>
        <v>51981</v>
      </c>
      <c r="AA16" s="14">
        <f t="shared" si="27"/>
        <v>3298.4160839160845</v>
      </c>
      <c r="AB16" s="14">
        <f t="shared" si="28"/>
        <v>-13356.852693955521</v>
      </c>
      <c r="AC16" s="14">
        <f t="shared" si="29"/>
        <v>-3909.5633899605618</v>
      </c>
      <c r="AD16" s="30">
        <f t="shared" si="30"/>
        <v>38013</v>
      </c>
      <c r="AE16" s="31" t="b">
        <f t="shared" si="10"/>
        <v>1</v>
      </c>
      <c r="AF16" s="1" t="b">
        <f t="shared" si="11"/>
        <v>1</v>
      </c>
    </row>
    <row r="17" spans="2:32" x14ac:dyDescent="0.35">
      <c r="B17" s="13" t="s">
        <v>41</v>
      </c>
      <c r="C17" s="1" t="s">
        <v>35</v>
      </c>
      <c r="D17" s="32">
        <v>305674</v>
      </c>
      <c r="E17" s="32">
        <v>8009091</v>
      </c>
      <c r="F17" s="34">
        <v>296398</v>
      </c>
      <c r="G17" s="43">
        <v>8985535</v>
      </c>
      <c r="H17" s="38">
        <f t="shared" si="7"/>
        <v>976444</v>
      </c>
      <c r="I17" s="17">
        <f t="shared" si="12"/>
        <v>0.12191695661842274</v>
      </c>
      <c r="K17" s="72">
        <f t="shared" si="0"/>
        <v>26.201413924638668</v>
      </c>
      <c r="L17" s="14">
        <f t="shared" si="1"/>
        <v>30.315774735322101</v>
      </c>
      <c r="M17" s="14">
        <f t="shared" si="8"/>
        <v>4.1143608106834328</v>
      </c>
      <c r="N17" s="15">
        <f t="shared" si="21"/>
        <v>1219488.3155649481</v>
      </c>
      <c r="P17" s="76">
        <f t="shared" si="22"/>
        <v>3.8072503087037135E-2</v>
      </c>
      <c r="Q17" s="16">
        <f t="shared" si="23"/>
        <v>3.4858127990642342E-2</v>
      </c>
      <c r="R17" s="40">
        <f t="shared" si="31"/>
        <v>-3.2143750963947934E-3</v>
      </c>
      <c r="S17" s="15">
        <f t="shared" si="24"/>
        <v>988846.35611548729</v>
      </c>
      <c r="U17" s="79">
        <f t="shared" si="13"/>
        <v>305674</v>
      </c>
      <c r="V17" s="54">
        <f t="shared" si="14"/>
        <v>296398</v>
      </c>
      <c r="W17" s="54">
        <f t="shared" si="15"/>
        <v>-9276</v>
      </c>
      <c r="X17" s="15">
        <f t="shared" si="25"/>
        <v>-1231890.6716804355</v>
      </c>
      <c r="Z17" s="83">
        <f t="shared" si="26"/>
        <v>8009091</v>
      </c>
      <c r="AA17" s="14">
        <f t="shared" si="27"/>
        <v>1219488.3155649481</v>
      </c>
      <c r="AB17" s="14">
        <f t="shared" si="28"/>
        <v>988846.35611548729</v>
      </c>
      <c r="AC17" s="14">
        <f t="shared" si="29"/>
        <v>-1231890.6716804355</v>
      </c>
      <c r="AD17" s="30">
        <f t="shared" si="30"/>
        <v>8985535</v>
      </c>
      <c r="AE17" s="31" t="b">
        <f t="shared" si="10"/>
        <v>1</v>
      </c>
      <c r="AF17" s="1" t="b">
        <f t="shared" si="11"/>
        <v>1</v>
      </c>
    </row>
    <row r="18" spans="2:32" x14ac:dyDescent="0.35">
      <c r="B18" s="13" t="s">
        <v>41</v>
      </c>
      <c r="C18" s="1" t="s">
        <v>47</v>
      </c>
      <c r="D18" s="32">
        <v>2703</v>
      </c>
      <c r="E18" s="32">
        <v>545632</v>
      </c>
      <c r="F18" s="34">
        <v>2103</v>
      </c>
      <c r="G18" s="43">
        <v>479631</v>
      </c>
      <c r="H18" s="38">
        <f t="shared" si="7"/>
        <v>-66001</v>
      </c>
      <c r="I18" s="17">
        <f t="shared" si="12"/>
        <v>-0.1209624802064395</v>
      </c>
      <c r="K18" s="72">
        <f t="shared" si="0"/>
        <v>201.86163522012578</v>
      </c>
      <c r="L18" s="14">
        <f t="shared" si="1"/>
        <v>228.06990014265335</v>
      </c>
      <c r="M18" s="14">
        <f t="shared" si="8"/>
        <v>26.208264922527576</v>
      </c>
      <c r="N18" s="15">
        <f t="shared" si="21"/>
        <v>55115.981132075489</v>
      </c>
      <c r="P18" s="76">
        <f t="shared" si="22"/>
        <v>3.3666578068223456E-4</v>
      </c>
      <c r="Q18" s="16">
        <f t="shared" si="23"/>
        <v>2.4732502636428332E-4</v>
      </c>
      <c r="R18" s="40">
        <f t="shared" si="31"/>
        <v>-8.9340754317951236E-5</v>
      </c>
      <c r="S18" s="15">
        <f t="shared" si="24"/>
        <v>-105958.40176209317</v>
      </c>
      <c r="U18" s="79">
        <f t="shared" si="13"/>
        <v>2703</v>
      </c>
      <c r="V18" s="54">
        <f t="shared" si="14"/>
        <v>2103</v>
      </c>
      <c r="W18" s="54">
        <f t="shared" si="15"/>
        <v>-600</v>
      </c>
      <c r="X18" s="15">
        <f t="shared" si="25"/>
        <v>-15158.579369982297</v>
      </c>
      <c r="Z18" s="83">
        <f t="shared" si="26"/>
        <v>545632</v>
      </c>
      <c r="AA18" s="14">
        <f t="shared" si="27"/>
        <v>55115.981132075489</v>
      </c>
      <c r="AB18" s="14">
        <f t="shared" si="28"/>
        <v>-105958.40176209317</v>
      </c>
      <c r="AC18" s="14">
        <f t="shared" si="29"/>
        <v>-15158.579369982297</v>
      </c>
      <c r="AD18" s="30">
        <f t="shared" si="30"/>
        <v>479631</v>
      </c>
      <c r="AE18" s="31" t="b">
        <f t="shared" si="10"/>
        <v>1</v>
      </c>
      <c r="AF18" s="1" t="b">
        <f t="shared" si="11"/>
        <v>1</v>
      </c>
    </row>
    <row r="19" spans="2:32" x14ac:dyDescent="0.35">
      <c r="B19" s="13" t="s">
        <v>41</v>
      </c>
      <c r="C19" s="1" t="s">
        <v>48</v>
      </c>
      <c r="D19" s="32">
        <v>56911</v>
      </c>
      <c r="E19" s="32">
        <v>2202201</v>
      </c>
      <c r="F19" s="34">
        <v>74058</v>
      </c>
      <c r="G19" s="43">
        <v>3315682</v>
      </c>
      <c r="H19" s="38">
        <f t="shared" si="7"/>
        <v>1113481</v>
      </c>
      <c r="I19" s="17">
        <f t="shared" si="12"/>
        <v>0.50562187556903293</v>
      </c>
      <c r="K19" s="72">
        <f t="shared" si="0"/>
        <v>38.695524591028096</v>
      </c>
      <c r="L19" s="14">
        <f t="shared" si="1"/>
        <v>44.771422398660512</v>
      </c>
      <c r="M19" s="14">
        <f t="shared" si="8"/>
        <v>6.0758978076324155</v>
      </c>
      <c r="N19" s="15">
        <f t="shared" si="21"/>
        <v>449968.83983764146</v>
      </c>
      <c r="P19" s="76">
        <f t="shared" si="22"/>
        <v>7.0884151847601376E-3</v>
      </c>
      <c r="Q19" s="16">
        <f t="shared" si="23"/>
        <v>8.7096513563890126E-3</v>
      </c>
      <c r="R19" s="40">
        <f t="shared" si="31"/>
        <v>1.621236171628875E-3</v>
      </c>
      <c r="S19" s="15">
        <f t="shared" si="24"/>
        <v>-326509.42360304075</v>
      </c>
      <c r="U19" s="79">
        <f t="shared" si="13"/>
        <v>56911</v>
      </c>
      <c r="V19" s="54">
        <f t="shared" si="14"/>
        <v>74058</v>
      </c>
      <c r="W19" s="54">
        <f t="shared" si="15"/>
        <v>17147</v>
      </c>
      <c r="X19" s="15">
        <f t="shared" si="25"/>
        <v>990021.58376539953</v>
      </c>
      <c r="Z19" s="83">
        <f t="shared" si="26"/>
        <v>2202201</v>
      </c>
      <c r="AA19" s="14">
        <f t="shared" si="27"/>
        <v>449968.83983764146</v>
      </c>
      <c r="AB19" s="14">
        <f t="shared" si="28"/>
        <v>-326509.42360304075</v>
      </c>
      <c r="AC19" s="14">
        <f t="shared" si="29"/>
        <v>990021.58376539953</v>
      </c>
      <c r="AD19" s="30">
        <f t="shared" si="30"/>
        <v>3315682</v>
      </c>
      <c r="AE19" s="31" t="b">
        <f t="shared" si="10"/>
        <v>1</v>
      </c>
      <c r="AF19" s="1" t="b">
        <f t="shared" si="11"/>
        <v>1</v>
      </c>
    </row>
    <row r="20" spans="2:32" x14ac:dyDescent="0.35">
      <c r="B20" s="13" t="s">
        <v>41</v>
      </c>
      <c r="C20" s="1" t="s">
        <v>49</v>
      </c>
      <c r="D20" s="32">
        <v>42653</v>
      </c>
      <c r="E20" s="32">
        <v>108315196</v>
      </c>
      <c r="F20" s="34">
        <v>42914</v>
      </c>
      <c r="G20" s="43">
        <v>122614981</v>
      </c>
      <c r="H20" s="38">
        <f t="shared" si="7"/>
        <v>14299785</v>
      </c>
      <c r="I20" s="17">
        <f t="shared" si="12"/>
        <v>0.1320201183959451</v>
      </c>
      <c r="K20" s="72">
        <f t="shared" si="0"/>
        <v>2539.4508240920918</v>
      </c>
      <c r="L20" s="14">
        <f t="shared" si="1"/>
        <v>2857.225637321154</v>
      </c>
      <c r="M20" s="14">
        <f t="shared" si="8"/>
        <v>317.77481322906215</v>
      </c>
      <c r="N20" s="15">
        <f t="shared" si="21"/>
        <v>13636988.334911972</v>
      </c>
      <c r="P20" s="76">
        <f t="shared" si="22"/>
        <v>5.3125436712687206E-3</v>
      </c>
      <c r="Q20" s="16">
        <f t="shared" si="23"/>
        <v>5.0469358922476714E-3</v>
      </c>
      <c r="R20" s="40">
        <f t="shared" si="31"/>
        <v>-2.6560777902104923E-4</v>
      </c>
      <c r="S20" s="15">
        <f t="shared" si="24"/>
        <v>-5594358.3871040568</v>
      </c>
      <c r="U20" s="79">
        <f t="shared" si="13"/>
        <v>42653</v>
      </c>
      <c r="V20" s="54">
        <f t="shared" si="14"/>
        <v>42914</v>
      </c>
      <c r="W20" s="54">
        <f t="shared" si="15"/>
        <v>261</v>
      </c>
      <c r="X20" s="15">
        <f t="shared" si="25"/>
        <v>6257155.0521920929</v>
      </c>
      <c r="Z20" s="83">
        <f t="shared" si="26"/>
        <v>108315196</v>
      </c>
      <c r="AA20" s="14">
        <f t="shared" si="27"/>
        <v>13636988.334911972</v>
      </c>
      <c r="AB20" s="14">
        <f t="shared" si="28"/>
        <v>-5594358.3871040568</v>
      </c>
      <c r="AC20" s="14">
        <f t="shared" si="29"/>
        <v>6257155.0521920929</v>
      </c>
      <c r="AD20" s="30">
        <f t="shared" si="30"/>
        <v>122614981</v>
      </c>
      <c r="AE20" s="31" t="b">
        <f t="shared" si="10"/>
        <v>1</v>
      </c>
      <c r="AF20" s="1" t="b">
        <f t="shared" si="11"/>
        <v>1</v>
      </c>
    </row>
    <row r="21" spans="2:32" x14ac:dyDescent="0.35">
      <c r="B21" s="13" t="s">
        <v>41</v>
      </c>
      <c r="C21" s="1" t="s">
        <v>50</v>
      </c>
      <c r="D21" s="32">
        <v>3353</v>
      </c>
      <c r="E21" s="32">
        <v>184310</v>
      </c>
      <c r="F21" s="34">
        <v>1940</v>
      </c>
      <c r="G21" s="43">
        <v>169744</v>
      </c>
      <c r="H21" s="38">
        <f t="shared" si="7"/>
        <v>-14566</v>
      </c>
      <c r="I21" s="17">
        <f t="shared" si="12"/>
        <v>-7.902989528511746E-2</v>
      </c>
      <c r="K21" s="72">
        <f t="shared" si="0"/>
        <v>54.968684759916492</v>
      </c>
      <c r="L21" s="14">
        <f t="shared" si="1"/>
        <v>87.496907216494847</v>
      </c>
      <c r="M21" s="14">
        <f t="shared" si="8"/>
        <v>32.528222456578355</v>
      </c>
      <c r="N21" s="15">
        <f t="shared" si="21"/>
        <v>63104.75156576201</v>
      </c>
      <c r="P21" s="76">
        <f t="shared" si="22"/>
        <v>4.1762499542269058E-4</v>
      </c>
      <c r="Q21" s="16">
        <f t="shared" si="23"/>
        <v>2.2815527871931031E-4</v>
      </c>
      <c r="R21" s="40">
        <f t="shared" si="31"/>
        <v>-1.8946971670338026E-4</v>
      </c>
      <c r="S21" s="15">
        <f t="shared" si="24"/>
        <v>11941.324473221752</v>
      </c>
      <c r="U21" s="79">
        <f t="shared" si="13"/>
        <v>3353</v>
      </c>
      <c r="V21" s="54">
        <f t="shared" si="14"/>
        <v>1940</v>
      </c>
      <c r="W21" s="54">
        <f t="shared" si="15"/>
        <v>-1413</v>
      </c>
      <c r="X21" s="15">
        <f t="shared" si="25"/>
        <v>-89612.076038983767</v>
      </c>
      <c r="Z21" s="83">
        <f t="shared" si="26"/>
        <v>184310</v>
      </c>
      <c r="AA21" s="14">
        <f t="shared" si="27"/>
        <v>63104.75156576201</v>
      </c>
      <c r="AB21" s="14">
        <f t="shared" si="28"/>
        <v>11941.324473221752</v>
      </c>
      <c r="AC21" s="14">
        <f t="shared" si="29"/>
        <v>-89612.076038983767</v>
      </c>
      <c r="AD21" s="30">
        <f t="shared" si="30"/>
        <v>169744</v>
      </c>
      <c r="AE21" s="31" t="b">
        <f t="shared" si="10"/>
        <v>1</v>
      </c>
      <c r="AF21" s="1" t="b">
        <f t="shared" si="11"/>
        <v>1</v>
      </c>
    </row>
    <row r="22" spans="2:32" x14ac:dyDescent="0.35">
      <c r="B22" s="13" t="s">
        <v>41</v>
      </c>
      <c r="C22" s="1" t="s">
        <v>36</v>
      </c>
      <c r="D22" s="32">
        <v>408</v>
      </c>
      <c r="E22" s="32">
        <v>958995</v>
      </c>
      <c r="F22" s="34">
        <v>360</v>
      </c>
      <c r="G22" s="43">
        <v>957266</v>
      </c>
      <c r="H22" s="38">
        <f t="shared" si="7"/>
        <v>-1729</v>
      </c>
      <c r="I22" s="17">
        <f t="shared" si="12"/>
        <v>-1.8029291080766845E-3</v>
      </c>
      <c r="K22" s="72">
        <f t="shared" si="0"/>
        <v>2350.4779411764707</v>
      </c>
      <c r="L22" s="14">
        <f t="shared" si="1"/>
        <v>2659.0722222222221</v>
      </c>
      <c r="M22" s="14">
        <f t="shared" si="8"/>
        <v>308.59428104575136</v>
      </c>
      <c r="N22" s="15">
        <f t="shared" si="21"/>
        <v>111093.94117647049</v>
      </c>
      <c r="P22" s="76">
        <f t="shared" si="22"/>
        <v>5.0817476329393902E-5</v>
      </c>
      <c r="Q22" s="16">
        <f t="shared" si="23"/>
        <v>4.2338092958222534E-5</v>
      </c>
      <c r="R22" s="40">
        <f t="shared" si="31"/>
        <v>-8.4793833711713679E-6</v>
      </c>
      <c r="S22" s="15">
        <f t="shared" si="24"/>
        <v>-164971.88639086758</v>
      </c>
      <c r="U22" s="79">
        <f t="shared" si="13"/>
        <v>408</v>
      </c>
      <c r="V22" s="54">
        <f t="shared" si="14"/>
        <v>360</v>
      </c>
      <c r="W22" s="54">
        <f t="shared" si="15"/>
        <v>-48</v>
      </c>
      <c r="X22" s="15">
        <f t="shared" si="25"/>
        <v>52148.945214396983</v>
      </c>
      <c r="Z22" s="83">
        <f t="shared" si="26"/>
        <v>958995</v>
      </c>
      <c r="AA22" s="14">
        <f>N22</f>
        <v>111093.94117647049</v>
      </c>
      <c r="AB22" s="14">
        <f>S22</f>
        <v>-164971.88639086758</v>
      </c>
      <c r="AC22" s="14">
        <f t="shared" si="29"/>
        <v>52148.945214396983</v>
      </c>
      <c r="AD22" s="30">
        <f t="shared" si="30"/>
        <v>957266</v>
      </c>
      <c r="AE22" s="31" t="b">
        <f t="shared" si="10"/>
        <v>1</v>
      </c>
      <c r="AF22" s="1" t="b">
        <f>SUM(AA22:AC22) =H22</f>
        <v>0</v>
      </c>
    </row>
    <row r="23" spans="2:32" x14ac:dyDescent="0.35">
      <c r="B23" s="13" t="s">
        <v>41</v>
      </c>
      <c r="C23" s="1" t="s">
        <v>37</v>
      </c>
      <c r="D23" s="32">
        <v>66794</v>
      </c>
      <c r="E23" s="32">
        <v>2228212</v>
      </c>
      <c r="F23" s="34">
        <v>89491</v>
      </c>
      <c r="G23" s="43">
        <v>2415859</v>
      </c>
      <c r="H23" s="38">
        <f t="shared" si="7"/>
        <v>187647</v>
      </c>
      <c r="I23" s="17">
        <f t="shared" si="12"/>
        <v>8.4214159155412499E-2</v>
      </c>
      <c r="K23" s="72">
        <f t="shared" si="0"/>
        <v>33.359463424858518</v>
      </c>
      <c r="L23" s="14">
        <f t="shared" si="1"/>
        <v>26.995552625403672</v>
      </c>
      <c r="M23" s="14">
        <f t="shared" si="8"/>
        <v>-6.3639107994548461</v>
      </c>
      <c r="N23" s="15">
        <f t="shared" si="21"/>
        <v>-569512.74135401368</v>
      </c>
      <c r="P23" s="76">
        <f t="shared" si="22"/>
        <v>8.3193689067292548E-3</v>
      </c>
      <c r="Q23" s="16">
        <f t="shared" si="23"/>
        <v>1.0524661880345258E-2</v>
      </c>
      <c r="R23" s="40">
        <f t="shared" si="31"/>
        <v>2.2052929736160031E-3</v>
      </c>
      <c r="S23" s="15">
        <f t="shared" si="24"/>
        <v>-544195.2405383063</v>
      </c>
      <c r="U23" s="79">
        <f t="shared" si="13"/>
        <v>66794</v>
      </c>
      <c r="V23" s="54">
        <f t="shared" si="14"/>
        <v>89491</v>
      </c>
      <c r="W23" s="54">
        <f t="shared" si="15"/>
        <v>22697</v>
      </c>
      <c r="X23" s="15">
        <f t="shared" si="25"/>
        <v>1301354.9818923201</v>
      </c>
      <c r="Z23" s="83">
        <f t="shared" si="26"/>
        <v>2228212</v>
      </c>
      <c r="AA23" s="14">
        <f t="shared" si="27"/>
        <v>-569512.74135401368</v>
      </c>
      <c r="AB23" s="14">
        <f t="shared" si="28"/>
        <v>-544195.2405383063</v>
      </c>
      <c r="AC23" s="14">
        <f t="shared" si="29"/>
        <v>1301354.9818923201</v>
      </c>
      <c r="AD23" s="30">
        <f t="shared" si="30"/>
        <v>2415859</v>
      </c>
      <c r="AE23" s="31" t="b">
        <f t="shared" si="10"/>
        <v>1</v>
      </c>
      <c r="AF23" s="1" t="b">
        <f t="shared" si="11"/>
        <v>1</v>
      </c>
    </row>
    <row r="24" spans="2:32" x14ac:dyDescent="0.35">
      <c r="B24" s="13" t="s">
        <v>41</v>
      </c>
      <c r="C24" s="1" t="s">
        <v>51</v>
      </c>
      <c r="D24" s="32">
        <v>2216</v>
      </c>
      <c r="E24" s="32">
        <v>3371329</v>
      </c>
      <c r="F24" s="34">
        <v>4172</v>
      </c>
      <c r="G24" s="43">
        <v>4396851</v>
      </c>
      <c r="H24" s="38">
        <f t="shared" si="7"/>
        <v>1025522</v>
      </c>
      <c r="I24" s="17">
        <f t="shared" si="12"/>
        <v>0.3041892381313126</v>
      </c>
      <c r="K24" s="72">
        <f t="shared" si="0"/>
        <v>1521.3578519855596</v>
      </c>
      <c r="L24" s="14">
        <f t="shared" si="1"/>
        <v>1053.8952540747844</v>
      </c>
      <c r="M24" s="14">
        <f t="shared" si="8"/>
        <v>-467.46259791077523</v>
      </c>
      <c r="N24" s="15">
        <f t="shared" si="21"/>
        <v>-1950253.9584837542</v>
      </c>
      <c r="P24" s="76">
        <f t="shared" si="22"/>
        <v>2.7600864594592371E-4</v>
      </c>
      <c r="Q24" s="16">
        <f t="shared" si="23"/>
        <v>4.9065145506029006E-4</v>
      </c>
      <c r="R24" s="40">
        <f t="shared" si="31"/>
        <v>2.1464280911436635E-4</v>
      </c>
      <c r="S24" s="15">
        <f t="shared" si="24"/>
        <v>2662784.4773071008</v>
      </c>
      <c r="U24" s="79">
        <f t="shared" si="13"/>
        <v>2216</v>
      </c>
      <c r="V24" s="54">
        <f t="shared" si="14"/>
        <v>4172</v>
      </c>
      <c r="W24" s="54">
        <f t="shared" si="15"/>
        <v>1956</v>
      </c>
      <c r="X24" s="15">
        <f t="shared" si="25"/>
        <v>312991.48117665388</v>
      </c>
      <c r="Z24" s="83">
        <f t="shared" si="26"/>
        <v>3371329</v>
      </c>
      <c r="AA24" s="14">
        <f t="shared" si="27"/>
        <v>-1950253.9584837542</v>
      </c>
      <c r="AB24" s="14">
        <f t="shared" si="28"/>
        <v>2662784.4773071008</v>
      </c>
      <c r="AC24" s="14">
        <f t="shared" si="29"/>
        <v>312991.48117665388</v>
      </c>
      <c r="AD24" s="30">
        <f t="shared" si="30"/>
        <v>4396851</v>
      </c>
      <c r="AE24" s="31" t="b">
        <f t="shared" si="10"/>
        <v>1</v>
      </c>
      <c r="AF24" s="1" t="b">
        <f t="shared" si="11"/>
        <v>1</v>
      </c>
    </row>
    <row r="25" spans="2:32" x14ac:dyDescent="0.35">
      <c r="B25" s="13" t="s">
        <v>41</v>
      </c>
      <c r="C25" s="1" t="s">
        <v>38</v>
      </c>
      <c r="D25" s="32">
        <v>270494</v>
      </c>
      <c r="E25" s="32">
        <v>86727858</v>
      </c>
      <c r="F25" s="34">
        <v>301982</v>
      </c>
      <c r="G25" s="43">
        <v>111922683</v>
      </c>
      <c r="H25" s="38">
        <f t="shared" si="7"/>
        <v>25194825</v>
      </c>
      <c r="I25" s="17">
        <f t="shared" si="12"/>
        <v>0.29050440747654577</v>
      </c>
      <c r="K25" s="72">
        <f t="shared" si="0"/>
        <v>320.62765902386008</v>
      </c>
      <c r="L25" s="14">
        <f t="shared" si="1"/>
        <v>370.62700094707634</v>
      </c>
      <c r="M25" s="14">
        <f t="shared" si="8"/>
        <v>49.999341923216264</v>
      </c>
      <c r="N25" s="15">
        <f t="shared" si="21"/>
        <v>15098901.272656694</v>
      </c>
      <c r="P25" s="76">
        <f t="shared" si="22"/>
        <v>3.3690741280007534E-2</v>
      </c>
      <c r="Q25" s="16">
        <f t="shared" si="23"/>
        <v>3.5514838854749882E-2</v>
      </c>
      <c r="R25" s="40">
        <f t="shared" si="31"/>
        <v>1.8240975747423477E-3</v>
      </c>
      <c r="S25" s="15">
        <f t="shared" si="24"/>
        <v>4005477.9200651981</v>
      </c>
      <c r="U25" s="79">
        <f t="shared" si="13"/>
        <v>270494</v>
      </c>
      <c r="V25" s="54">
        <f t="shared" si="14"/>
        <v>301982</v>
      </c>
      <c r="W25" s="54">
        <f t="shared" si="15"/>
        <v>31488</v>
      </c>
      <c r="X25" s="15">
        <f t="shared" si="25"/>
        <v>6090445.8072781079</v>
      </c>
      <c r="Z25" s="83">
        <f t="shared" si="26"/>
        <v>86727858</v>
      </c>
      <c r="AA25" s="14">
        <f t="shared" si="27"/>
        <v>15098901.272656694</v>
      </c>
      <c r="AB25" s="14">
        <f t="shared" si="28"/>
        <v>4005477.9200651981</v>
      </c>
      <c r="AC25" s="14">
        <f t="shared" si="29"/>
        <v>6090445.8072781079</v>
      </c>
      <c r="AD25" s="30">
        <f t="shared" si="30"/>
        <v>111922683</v>
      </c>
      <c r="AE25" s="31" t="b">
        <f t="shared" si="10"/>
        <v>1</v>
      </c>
      <c r="AF25" s="1" t="b">
        <f t="shared" si="11"/>
        <v>1</v>
      </c>
    </row>
    <row r="26" spans="2:32" x14ac:dyDescent="0.35">
      <c r="B26" s="13" t="s">
        <v>41</v>
      </c>
      <c r="C26" s="1" t="s">
        <v>39</v>
      </c>
      <c r="D26" s="32">
        <v>12440</v>
      </c>
      <c r="E26" s="32">
        <v>35339254</v>
      </c>
      <c r="F26" s="34">
        <v>13628</v>
      </c>
      <c r="G26" s="43">
        <v>42613842</v>
      </c>
      <c r="H26" s="38">
        <f t="shared" si="7"/>
        <v>7274588</v>
      </c>
      <c r="I26" s="17">
        <f t="shared" si="12"/>
        <v>0.2058500725567099</v>
      </c>
      <c r="K26" s="72">
        <f t="shared" si="0"/>
        <v>2840.7760450160772</v>
      </c>
      <c r="L26" s="14">
        <f t="shared" si="1"/>
        <v>3126.9329321984151</v>
      </c>
      <c r="M26" s="14">
        <f t="shared" si="8"/>
        <v>286.15688718233787</v>
      </c>
      <c r="N26" s="15">
        <f t="shared" si="21"/>
        <v>3899746.0585209006</v>
      </c>
      <c r="P26" s="76">
        <f t="shared" si="22"/>
        <v>1.5494348174942649E-3</v>
      </c>
      <c r="Q26" s="16">
        <f t="shared" si="23"/>
        <v>1.6027320300962685E-3</v>
      </c>
      <c r="R26" s="40">
        <f t="shared" si="31"/>
        <v>5.3297212602003603E-5</v>
      </c>
      <c r="S26" s="15">
        <f t="shared" si="24"/>
        <v>1259127.5714378147</v>
      </c>
      <c r="U26" s="79">
        <f t="shared" si="13"/>
        <v>12440</v>
      </c>
      <c r="V26" s="54">
        <f t="shared" si="14"/>
        <v>13628</v>
      </c>
      <c r="W26" s="54">
        <f t="shared" si="15"/>
        <v>1188</v>
      </c>
      <c r="X26" s="15">
        <f t="shared" si="25"/>
        <v>2115714.3700412852</v>
      </c>
      <c r="Z26" s="83">
        <f t="shared" si="26"/>
        <v>35339254</v>
      </c>
      <c r="AA26" s="14">
        <f t="shared" si="27"/>
        <v>3899746.0585209006</v>
      </c>
      <c r="AB26" s="14">
        <f t="shared" si="28"/>
        <v>1259127.5714378147</v>
      </c>
      <c r="AC26" s="14">
        <f t="shared" si="29"/>
        <v>2115714.3700412852</v>
      </c>
      <c r="AD26" s="30">
        <f t="shared" si="30"/>
        <v>42613842</v>
      </c>
      <c r="AE26" s="31" t="b">
        <f t="shared" si="10"/>
        <v>1</v>
      </c>
      <c r="AF26" s="1" t="b">
        <f t="shared" si="11"/>
        <v>1</v>
      </c>
    </row>
    <row r="27" spans="2:32" x14ac:dyDescent="0.35">
      <c r="B27" s="13" t="s">
        <v>41</v>
      </c>
      <c r="C27" s="1" t="s">
        <v>33</v>
      </c>
      <c r="D27" s="32">
        <v>37691</v>
      </c>
      <c r="E27" s="32">
        <v>5669630</v>
      </c>
      <c r="F27" s="34">
        <v>39325</v>
      </c>
      <c r="G27" s="43">
        <v>6077118</v>
      </c>
      <c r="H27" s="38">
        <f t="shared" si="7"/>
        <v>407488</v>
      </c>
      <c r="I27" s="17">
        <f t="shared" si="12"/>
        <v>7.1872062198062303E-2</v>
      </c>
      <c r="K27" s="72">
        <f t="shared" si="0"/>
        <v>150.42397389297179</v>
      </c>
      <c r="L27" s="14">
        <f t="shared" si="1"/>
        <v>154.53574062301334</v>
      </c>
      <c r="M27" s="14">
        <f t="shared" si="8"/>
        <v>4.1117667300415519</v>
      </c>
      <c r="N27" s="15">
        <f t="shared" si="21"/>
        <v>161695.22665888403</v>
      </c>
      <c r="P27" s="76">
        <f t="shared" si="22"/>
        <v>4.6945134812038858E-3</v>
      </c>
      <c r="Q27" s="16">
        <f t="shared" si="23"/>
        <v>4.6248486266169475E-3</v>
      </c>
      <c r="R27" s="40">
        <f t="shared" si="31"/>
        <v>-6.9664854586938205E-5</v>
      </c>
      <c r="S27" s="15">
        <f t="shared" si="24"/>
        <v>-52153.167568941957</v>
      </c>
      <c r="U27" s="79">
        <f t="shared" si="13"/>
        <v>37691</v>
      </c>
      <c r="V27" s="54">
        <f t="shared" si="14"/>
        <v>39325</v>
      </c>
      <c r="W27" s="54">
        <f t="shared" si="15"/>
        <v>1634</v>
      </c>
      <c r="X27" s="15">
        <f t="shared" si="25"/>
        <v>297945.94091005786</v>
      </c>
      <c r="Z27" s="83">
        <f t="shared" si="26"/>
        <v>5669630</v>
      </c>
      <c r="AA27" s="14">
        <f t="shared" si="27"/>
        <v>161695.22665888403</v>
      </c>
      <c r="AB27" s="14">
        <f t="shared" si="28"/>
        <v>-52153.167568941957</v>
      </c>
      <c r="AC27" s="14">
        <f t="shared" si="29"/>
        <v>297945.94091005786</v>
      </c>
      <c r="AD27" s="30">
        <f t="shared" si="30"/>
        <v>6077118</v>
      </c>
      <c r="AE27" s="31" t="b">
        <f t="shared" si="10"/>
        <v>1</v>
      </c>
      <c r="AF27" s="1" t="b">
        <f t="shared" si="11"/>
        <v>1</v>
      </c>
    </row>
    <row r="28" spans="2:32" x14ac:dyDescent="0.35">
      <c r="B28" s="13" t="s">
        <v>41</v>
      </c>
      <c r="C28" s="1" t="s">
        <v>52</v>
      </c>
      <c r="D28" s="32">
        <v>8243</v>
      </c>
      <c r="E28" s="32">
        <v>4292459</v>
      </c>
      <c r="F28" s="34">
        <v>7102</v>
      </c>
      <c r="G28" s="43">
        <v>5004270</v>
      </c>
      <c r="H28" s="38">
        <f t="shared" si="7"/>
        <v>711811</v>
      </c>
      <c r="I28" s="17">
        <f t="shared" si="12"/>
        <v>0.16582825834795392</v>
      </c>
      <c r="K28" s="72">
        <f t="shared" si="0"/>
        <v>520.7399005216547</v>
      </c>
      <c r="L28" s="14">
        <f t="shared" si="1"/>
        <v>704.6282737257111</v>
      </c>
      <c r="M28" s="14">
        <f t="shared" si="8"/>
        <v>183.88837320405639</v>
      </c>
      <c r="N28" s="15">
        <f t="shared" si="21"/>
        <v>1305975.2264952085</v>
      </c>
      <c r="P28" s="76">
        <f t="shared" si="22"/>
        <v>1.026687395547044E-3</v>
      </c>
      <c r="Q28" s="16">
        <f t="shared" si="23"/>
        <v>8.3523648941471237E-4</v>
      </c>
      <c r="R28" s="40">
        <f t="shared" si="31"/>
        <v>-1.9145090613233162E-4</v>
      </c>
      <c r="S28" s="15">
        <f t="shared" si="24"/>
        <v>-746164.36491658771</v>
      </c>
      <c r="U28" s="79">
        <f t="shared" si="13"/>
        <v>8243</v>
      </c>
      <c r="V28" s="54">
        <f t="shared" si="14"/>
        <v>7102</v>
      </c>
      <c r="W28" s="54">
        <f t="shared" si="15"/>
        <v>-1141</v>
      </c>
      <c r="X28" s="15">
        <f t="shared" si="25"/>
        <v>152000.13842137973</v>
      </c>
      <c r="Z28" s="83">
        <f t="shared" si="26"/>
        <v>4292459</v>
      </c>
      <c r="AA28" s="14">
        <f t="shared" si="27"/>
        <v>1305975.2264952085</v>
      </c>
      <c r="AB28" s="14">
        <f t="shared" si="28"/>
        <v>-746164.36491658771</v>
      </c>
      <c r="AC28" s="14">
        <f t="shared" si="29"/>
        <v>152000.13842137973</v>
      </c>
      <c r="AD28" s="30">
        <f t="shared" si="30"/>
        <v>5004270</v>
      </c>
      <c r="AE28" s="31" t="b">
        <f t="shared" si="10"/>
        <v>1</v>
      </c>
      <c r="AF28" s="1" t="b">
        <f t="shared" si="11"/>
        <v>1</v>
      </c>
    </row>
    <row r="29" spans="2:32" x14ac:dyDescent="0.35">
      <c r="B29" s="57" t="s">
        <v>65</v>
      </c>
      <c r="C29" s="58"/>
      <c r="D29" s="59">
        <f>SUMIF($B$4:$B$48,B11,$D$4:$D$48)</f>
        <v>8028734</v>
      </c>
      <c r="E29" s="59">
        <f>SUMIF($B$4:$B$48,B11,$E$4:$E$48)</f>
        <v>500838757</v>
      </c>
      <c r="F29" s="60">
        <f>SUMIF($B$4:$B$48,B11,$F$4:$F$48)</f>
        <v>8502981</v>
      </c>
      <c r="G29" s="61">
        <f>SUMIF($B$4:$B$48,B11,$G$4:$G$48)</f>
        <v>608788732</v>
      </c>
      <c r="H29" s="62">
        <f t="shared" si="7"/>
        <v>107949975</v>
      </c>
      <c r="I29" s="63">
        <f t="shared" si="12"/>
        <v>0.2155383813477518</v>
      </c>
      <c r="K29" s="73">
        <f t="shared" si="0"/>
        <v>62.380788428163143</v>
      </c>
      <c r="L29" s="64">
        <f t="shared" si="1"/>
        <v>71.597094242595631</v>
      </c>
      <c r="M29" s="64">
        <f t="shared" si="8"/>
        <v>9.2163058144324879</v>
      </c>
      <c r="N29" s="65"/>
      <c r="P29" s="77">
        <f>D29/D49</f>
        <v>0.38709528423349027</v>
      </c>
      <c r="Q29" s="66">
        <f>E29/E49</f>
        <v>0.3828463868593377</v>
      </c>
      <c r="R29" s="67">
        <f t="shared" ref="R29:R30" si="32">Q29-P29</f>
        <v>-4.2488973741525715E-3</v>
      </c>
      <c r="S29" s="68"/>
      <c r="U29" s="80">
        <f t="shared" si="13"/>
        <v>8028734</v>
      </c>
      <c r="V29" s="69">
        <f t="shared" si="14"/>
        <v>8502981</v>
      </c>
      <c r="W29" s="69">
        <f t="shared" si="15"/>
        <v>474247</v>
      </c>
      <c r="X29" s="68"/>
      <c r="Z29" s="83"/>
      <c r="AA29" s="14"/>
      <c r="AB29" s="14"/>
      <c r="AC29" s="14"/>
      <c r="AD29" s="30"/>
      <c r="AE29" s="31"/>
    </row>
    <row r="30" spans="2:32" x14ac:dyDescent="0.35">
      <c r="B30" s="13" t="s">
        <v>53</v>
      </c>
      <c r="C30" s="1" t="s">
        <v>40</v>
      </c>
      <c r="D30" s="32">
        <v>23608</v>
      </c>
      <c r="E30" s="32">
        <v>1390118</v>
      </c>
      <c r="F30" s="34">
        <v>33715</v>
      </c>
      <c r="G30" s="43">
        <v>2259688</v>
      </c>
      <c r="H30" s="38">
        <f t="shared" si="7"/>
        <v>869570</v>
      </c>
      <c r="I30" s="17">
        <f t="shared" si="12"/>
        <v>0.62553682493140872</v>
      </c>
      <c r="K30" s="72">
        <f t="shared" si="0"/>
        <v>58.883344628939341</v>
      </c>
      <c r="L30" s="14">
        <f t="shared" si="1"/>
        <v>67.023224084235508</v>
      </c>
      <c r="M30" s="14">
        <f t="shared" si="8"/>
        <v>8.1398794552961675</v>
      </c>
      <c r="N30" s="15">
        <f t="shared" ref="N30:N47" si="33">M30*F30</f>
        <v>274436.03583531029</v>
      </c>
      <c r="P30" s="76">
        <f t="shared" ref="P30:P47" si="34">D30/$D$48</f>
        <v>1.8733028945418072E-3</v>
      </c>
      <c r="Q30" s="16">
        <f t="shared" ref="Q30:Q47" si="35">F30/$F$29</f>
        <v>3.9650800113513133E-3</v>
      </c>
      <c r="R30" s="40">
        <f t="shared" si="32"/>
        <v>2.091777116809506E-3</v>
      </c>
      <c r="S30" s="15">
        <f t="shared" ref="S30:S47" si="36">($F$48)*(K30-$K$48)*R30</f>
        <v>-101509.5621211898</v>
      </c>
      <c r="U30" s="79">
        <f t="shared" si="13"/>
        <v>23608</v>
      </c>
      <c r="V30" s="54">
        <f t="shared" si="14"/>
        <v>33715</v>
      </c>
      <c r="W30" s="54">
        <f t="shared" si="15"/>
        <v>10107</v>
      </c>
      <c r="X30" s="15">
        <f t="shared" ref="X30:X47" si="37">W30*K30-S30</f>
        <v>696643.52628587966</v>
      </c>
      <c r="Z30" s="83">
        <f t="shared" si="26"/>
        <v>1390118</v>
      </c>
      <c r="AA30" s="14">
        <f t="shared" si="27"/>
        <v>274436.03583531029</v>
      </c>
      <c r="AB30" s="14">
        <f t="shared" si="28"/>
        <v>-101509.5621211898</v>
      </c>
      <c r="AC30" s="14">
        <f t="shared" si="29"/>
        <v>696643.52628587966</v>
      </c>
      <c r="AD30" s="30">
        <f t="shared" si="30"/>
        <v>2259688</v>
      </c>
      <c r="AE30" s="31" t="b">
        <f t="shared" si="10"/>
        <v>1</v>
      </c>
      <c r="AF30" s="1" t="b">
        <f t="shared" si="11"/>
        <v>1</v>
      </c>
    </row>
    <row r="31" spans="2:32" x14ac:dyDescent="0.35">
      <c r="B31" s="13" t="s">
        <v>53</v>
      </c>
      <c r="C31" s="1" t="s">
        <v>43</v>
      </c>
      <c r="D31" s="32">
        <v>741790</v>
      </c>
      <c r="E31" s="32">
        <v>92832970</v>
      </c>
      <c r="F31" s="34">
        <v>745923</v>
      </c>
      <c r="G31" s="43">
        <v>121962378</v>
      </c>
      <c r="H31" s="38">
        <f t="shared" si="7"/>
        <v>29129408</v>
      </c>
      <c r="I31" s="17">
        <f t="shared" si="12"/>
        <v>0.31378300187961239</v>
      </c>
      <c r="K31" s="72">
        <f t="shared" si="0"/>
        <v>125.14723843675434</v>
      </c>
      <c r="L31" s="14">
        <f t="shared" si="1"/>
        <v>163.50531891361442</v>
      </c>
      <c r="M31" s="14">
        <f t="shared" si="8"/>
        <v>38.358080476860081</v>
      </c>
      <c r="N31" s="15">
        <f t="shared" si="33"/>
        <v>28612174.463540904</v>
      </c>
      <c r="P31" s="76">
        <f t="shared" si="34"/>
        <v>5.8861290839637717E-2</v>
      </c>
      <c r="Q31" s="16">
        <f t="shared" si="35"/>
        <v>8.7724881426878412E-2</v>
      </c>
      <c r="R31" s="40">
        <f t="shared" ref="R31:R48" si="38">Q31-P31</f>
        <v>2.8863590587240695E-2</v>
      </c>
      <c r="S31" s="15">
        <f t="shared" si="36"/>
        <v>24320956.927430477</v>
      </c>
      <c r="U31" s="79">
        <f t="shared" si="13"/>
        <v>741790</v>
      </c>
      <c r="V31" s="54">
        <f t="shared" si="14"/>
        <v>745923</v>
      </c>
      <c r="W31" s="54">
        <f t="shared" si="15"/>
        <v>4133</v>
      </c>
      <c r="X31" s="15">
        <f t="shared" si="37"/>
        <v>-23803723.39097137</v>
      </c>
      <c r="Z31" s="83">
        <f t="shared" si="26"/>
        <v>92832970</v>
      </c>
      <c r="AA31" s="14">
        <f t="shared" si="27"/>
        <v>28612174.463540904</v>
      </c>
      <c r="AB31" s="14">
        <f t="shared" si="28"/>
        <v>24320956.927430477</v>
      </c>
      <c r="AC31" s="14">
        <f t="shared" si="29"/>
        <v>-23803723.39097137</v>
      </c>
      <c r="AD31" s="30">
        <f t="shared" si="30"/>
        <v>121962378</v>
      </c>
      <c r="AE31" s="31" t="b">
        <f t="shared" si="10"/>
        <v>1</v>
      </c>
      <c r="AF31" s="1" t="b">
        <f t="shared" si="11"/>
        <v>1</v>
      </c>
    </row>
    <row r="32" spans="2:32" x14ac:dyDescent="0.35">
      <c r="B32" s="13" t="s">
        <v>53</v>
      </c>
      <c r="C32" s="1" t="s">
        <v>44</v>
      </c>
      <c r="D32" s="32">
        <v>474355</v>
      </c>
      <c r="E32" s="32">
        <v>32168084</v>
      </c>
      <c r="F32" s="34">
        <v>550110</v>
      </c>
      <c r="G32" s="43">
        <v>37664433</v>
      </c>
      <c r="H32" s="38">
        <f t="shared" si="7"/>
        <v>5496349</v>
      </c>
      <c r="I32" s="17">
        <f t="shared" si="12"/>
        <v>0.17086342475355387</v>
      </c>
      <c r="K32" s="72">
        <f t="shared" si="0"/>
        <v>67.814366877127895</v>
      </c>
      <c r="L32" s="14">
        <f t="shared" si="1"/>
        <v>68.467093853956484</v>
      </c>
      <c r="M32" s="14">
        <f t="shared" si="8"/>
        <v>0.65272697682858904</v>
      </c>
      <c r="N32" s="15">
        <f t="shared" si="33"/>
        <v>359071.63722317514</v>
      </c>
      <c r="P32" s="76">
        <f t="shared" si="34"/>
        <v>3.7640231893442011E-2</v>
      </c>
      <c r="Q32" s="16">
        <f t="shared" si="35"/>
        <v>6.4696134214577219E-2</v>
      </c>
      <c r="R32" s="40">
        <f t="shared" si="38"/>
        <v>2.7055902321135208E-2</v>
      </c>
      <c r="S32" s="15">
        <f t="shared" si="36"/>
        <v>1936669.2361850762</v>
      </c>
      <c r="U32" s="79">
        <f t="shared" si="13"/>
        <v>474355</v>
      </c>
      <c r="V32" s="54">
        <f t="shared" si="14"/>
        <v>550110</v>
      </c>
      <c r="W32" s="54">
        <f t="shared" si="15"/>
        <v>75755</v>
      </c>
      <c r="X32" s="15">
        <f t="shared" si="37"/>
        <v>3200608.1265917472</v>
      </c>
      <c r="Z32" s="83">
        <f t="shared" si="26"/>
        <v>32168084</v>
      </c>
      <c r="AA32" s="14">
        <f t="shared" si="27"/>
        <v>359071.63722317514</v>
      </c>
      <c r="AB32" s="14">
        <f t="shared" si="28"/>
        <v>1936669.2361850762</v>
      </c>
      <c r="AC32" s="14">
        <f t="shared" si="29"/>
        <v>3200608.1265917472</v>
      </c>
      <c r="AD32" s="30">
        <f t="shared" si="30"/>
        <v>37664433</v>
      </c>
      <c r="AE32" s="31" t="b">
        <f t="shared" si="10"/>
        <v>1</v>
      </c>
      <c r="AF32" s="1" t="b">
        <f t="shared" si="11"/>
        <v>1</v>
      </c>
    </row>
    <row r="33" spans="2:32" x14ac:dyDescent="0.35">
      <c r="B33" s="13" t="s">
        <v>53</v>
      </c>
      <c r="C33" s="1" t="s">
        <v>45</v>
      </c>
      <c r="D33" s="32">
        <v>391</v>
      </c>
      <c r="E33" s="32">
        <v>90697</v>
      </c>
      <c r="F33" s="34">
        <v>873</v>
      </c>
      <c r="G33" s="43">
        <v>230104</v>
      </c>
      <c r="H33" s="38">
        <f t="shared" si="7"/>
        <v>139407</v>
      </c>
      <c r="I33" s="17">
        <f t="shared" si="12"/>
        <v>1.5370629679041203</v>
      </c>
      <c r="K33" s="72">
        <f t="shared" si="0"/>
        <v>231.96163682864452</v>
      </c>
      <c r="L33" s="14">
        <f t="shared" si="1"/>
        <v>263.57846506300115</v>
      </c>
      <c r="M33" s="14">
        <f t="shared" si="8"/>
        <v>31.616828234356632</v>
      </c>
      <c r="N33" s="15">
        <f t="shared" si="33"/>
        <v>27601.49104859334</v>
      </c>
      <c r="P33" s="76">
        <f t="shared" si="34"/>
        <v>3.1025984063277136E-5</v>
      </c>
      <c r="Q33" s="16">
        <f t="shared" si="35"/>
        <v>1.0266987542368965E-4</v>
      </c>
      <c r="R33" s="40">
        <f t="shared" si="38"/>
        <v>7.1643891360412515E-5</v>
      </c>
      <c r="S33" s="15">
        <f t="shared" si="36"/>
        <v>163283.78619621528</v>
      </c>
      <c r="U33" s="79">
        <f t="shared" si="13"/>
        <v>391</v>
      </c>
      <c r="V33" s="54">
        <f t="shared" si="14"/>
        <v>873</v>
      </c>
      <c r="W33" s="54">
        <f t="shared" si="15"/>
        <v>482</v>
      </c>
      <c r="X33" s="15">
        <f t="shared" si="37"/>
        <v>-51478.277244808633</v>
      </c>
      <c r="Z33" s="83">
        <f t="shared" si="26"/>
        <v>90697</v>
      </c>
      <c r="AA33" s="14">
        <f t="shared" si="27"/>
        <v>27601.49104859334</v>
      </c>
      <c r="AB33" s="14">
        <f t="shared" si="28"/>
        <v>163283.78619621528</v>
      </c>
      <c r="AC33" s="14">
        <f t="shared" si="29"/>
        <v>-51478.277244808633</v>
      </c>
      <c r="AD33" s="30">
        <f t="shared" si="30"/>
        <v>230104</v>
      </c>
      <c r="AE33" s="31" t="b">
        <f t="shared" si="10"/>
        <v>1</v>
      </c>
      <c r="AF33" s="1" t="b">
        <f t="shared" si="11"/>
        <v>1</v>
      </c>
    </row>
    <row r="34" spans="2:32" x14ac:dyDescent="0.35">
      <c r="B34" s="13" t="s">
        <v>53</v>
      </c>
      <c r="C34" s="1" t="s">
        <v>46</v>
      </c>
      <c r="D34" s="32">
        <v>9103</v>
      </c>
      <c r="E34" s="32">
        <v>13842555</v>
      </c>
      <c r="F34" s="34">
        <v>11491</v>
      </c>
      <c r="G34" s="43">
        <v>19806603</v>
      </c>
      <c r="H34" s="38">
        <f t="shared" si="7"/>
        <v>5964048</v>
      </c>
      <c r="I34" s="17">
        <f t="shared" si="12"/>
        <v>0.4308487847799774</v>
      </c>
      <c r="K34" s="72">
        <f t="shared" si="0"/>
        <v>1520.6585740964517</v>
      </c>
      <c r="L34" s="14">
        <f t="shared" si="1"/>
        <v>1723.6622574188495</v>
      </c>
      <c r="M34" s="14">
        <f t="shared" si="8"/>
        <v>203.00368332239782</v>
      </c>
      <c r="N34" s="15">
        <f t="shared" si="33"/>
        <v>2332715.3250576733</v>
      </c>
      <c r="P34" s="76">
        <f t="shared" si="34"/>
        <v>7.2232617117138568E-4</v>
      </c>
      <c r="Q34" s="16">
        <f t="shared" si="35"/>
        <v>1.3514084060637088E-3</v>
      </c>
      <c r="R34" s="40">
        <f t="shared" si="38"/>
        <v>6.2908223489232314E-4</v>
      </c>
      <c r="S34" s="15">
        <f t="shared" si="36"/>
        <v>12336332.88301119</v>
      </c>
      <c r="U34" s="79">
        <f t="shared" si="13"/>
        <v>9103</v>
      </c>
      <c r="V34" s="54">
        <f t="shared" si="14"/>
        <v>11491</v>
      </c>
      <c r="W34" s="54">
        <f t="shared" si="15"/>
        <v>2388</v>
      </c>
      <c r="X34" s="15">
        <f t="shared" si="37"/>
        <v>-8705000.2080688626</v>
      </c>
      <c r="Z34" s="83">
        <f t="shared" si="26"/>
        <v>13842555</v>
      </c>
      <c r="AA34" s="14">
        <f t="shared" si="27"/>
        <v>2332715.3250576733</v>
      </c>
      <c r="AB34" s="14">
        <f t="shared" si="28"/>
        <v>12336332.88301119</v>
      </c>
      <c r="AC34" s="14">
        <f t="shared" si="29"/>
        <v>-8705000.2080688626</v>
      </c>
      <c r="AD34" s="30">
        <f t="shared" si="30"/>
        <v>19806603</v>
      </c>
      <c r="AE34" s="31" t="b">
        <f t="shared" si="10"/>
        <v>1</v>
      </c>
      <c r="AF34" s="1" t="b">
        <f t="shared" si="11"/>
        <v>1</v>
      </c>
    </row>
    <row r="35" spans="2:32" x14ac:dyDescent="0.35">
      <c r="B35" s="13" t="s">
        <v>53</v>
      </c>
      <c r="C35" s="1" t="s">
        <v>35</v>
      </c>
      <c r="D35" s="32">
        <v>803543</v>
      </c>
      <c r="E35" s="32">
        <v>28617163</v>
      </c>
      <c r="F35" s="34">
        <v>803256</v>
      </c>
      <c r="G35" s="43">
        <v>33267409</v>
      </c>
      <c r="H35" s="38">
        <f t="shared" si="7"/>
        <v>4650246</v>
      </c>
      <c r="I35" s="17">
        <f t="shared" si="12"/>
        <v>0.16249849784201181</v>
      </c>
      <c r="K35" s="72">
        <f t="shared" si="0"/>
        <v>35.613729445717283</v>
      </c>
      <c r="L35" s="14">
        <f t="shared" si="1"/>
        <v>41.415699353630721</v>
      </c>
      <c r="M35" s="14">
        <f t="shared" si="8"/>
        <v>5.8019699079134384</v>
      </c>
      <c r="N35" s="15">
        <f t="shared" si="33"/>
        <v>4660467.1403509164</v>
      </c>
      <c r="P35" s="76">
        <f t="shared" si="34"/>
        <v>6.3761412563063682E-2</v>
      </c>
      <c r="Q35" s="16">
        <f t="shared" si="35"/>
        <v>9.4467575547916668E-2</v>
      </c>
      <c r="R35" s="40">
        <f t="shared" si="38"/>
        <v>3.0706162984852986E-2</v>
      </c>
      <c r="S35" s="15">
        <f t="shared" si="36"/>
        <v>-11099283.13998914</v>
      </c>
      <c r="U35" s="79">
        <f t="shared" si="13"/>
        <v>803543</v>
      </c>
      <c r="V35" s="54">
        <f t="shared" si="14"/>
        <v>803256</v>
      </c>
      <c r="W35" s="54">
        <f t="shared" si="15"/>
        <v>-287</v>
      </c>
      <c r="X35" s="15">
        <f t="shared" si="37"/>
        <v>11089061.999638218</v>
      </c>
      <c r="Z35" s="83">
        <f t="shared" si="26"/>
        <v>28617163</v>
      </c>
      <c r="AA35" s="14">
        <f t="shared" si="27"/>
        <v>4660467.1403509164</v>
      </c>
      <c r="AB35" s="14">
        <f t="shared" si="28"/>
        <v>-11099283.13998914</v>
      </c>
      <c r="AC35" s="14">
        <f t="shared" si="29"/>
        <v>11089061.999638218</v>
      </c>
      <c r="AD35" s="30">
        <f t="shared" si="30"/>
        <v>33267409</v>
      </c>
      <c r="AE35" s="31" t="b">
        <f t="shared" si="10"/>
        <v>1</v>
      </c>
      <c r="AF35" s="1" t="b">
        <f t="shared" si="11"/>
        <v>1</v>
      </c>
    </row>
    <row r="36" spans="2:32" x14ac:dyDescent="0.35">
      <c r="B36" s="13" t="s">
        <v>53</v>
      </c>
      <c r="C36" s="1" t="s">
        <v>48</v>
      </c>
      <c r="D36" s="32">
        <v>3127180</v>
      </c>
      <c r="E36" s="32">
        <v>57778741</v>
      </c>
      <c r="F36" s="34">
        <v>3683254</v>
      </c>
      <c r="G36" s="43">
        <v>74110691</v>
      </c>
      <c r="H36" s="38">
        <f t="shared" si="7"/>
        <v>16331950</v>
      </c>
      <c r="I36" s="17">
        <f t="shared" si="12"/>
        <v>0.28266365305536856</v>
      </c>
      <c r="K36" s="72">
        <f t="shared" si="0"/>
        <v>18.476308047506059</v>
      </c>
      <c r="L36" s="14">
        <f t="shared" si="1"/>
        <v>20.120982967777948</v>
      </c>
      <c r="M36" s="14">
        <f t="shared" si="8"/>
        <v>1.6446749202718891</v>
      </c>
      <c r="N36" s="15">
        <f t="shared" si="33"/>
        <v>6057755.4787911167</v>
      </c>
      <c r="P36" s="76">
        <f t="shared" si="34"/>
        <v>0.24814280522506138</v>
      </c>
      <c r="Q36" s="16">
        <f t="shared" si="35"/>
        <v>0.43317208400206941</v>
      </c>
      <c r="R36" s="40">
        <f t="shared" si="38"/>
        <v>0.18502927877700803</v>
      </c>
      <c r="S36" s="15">
        <f t="shared" si="36"/>
        <v>-109526036.40316126</v>
      </c>
      <c r="U36" s="79">
        <f t="shared" si="13"/>
        <v>3127180</v>
      </c>
      <c r="V36" s="54">
        <f t="shared" si="14"/>
        <v>3683254</v>
      </c>
      <c r="W36" s="54">
        <f t="shared" si="15"/>
        <v>556074</v>
      </c>
      <c r="X36" s="15">
        <f t="shared" si="37"/>
        <v>119800230.92437014</v>
      </c>
      <c r="Z36" s="83">
        <f t="shared" si="26"/>
        <v>57778741</v>
      </c>
      <c r="AA36" s="14">
        <f t="shared" si="27"/>
        <v>6057755.4787911167</v>
      </c>
      <c r="AB36" s="14">
        <f t="shared" si="28"/>
        <v>-109526036.40316126</v>
      </c>
      <c r="AC36" s="14">
        <f t="shared" si="29"/>
        <v>119800230.92437014</v>
      </c>
      <c r="AD36" s="30">
        <f t="shared" si="30"/>
        <v>74110691</v>
      </c>
      <c r="AE36" s="31" t="b">
        <f t="shared" si="10"/>
        <v>1</v>
      </c>
      <c r="AF36" s="1" t="b">
        <f t="shared" si="11"/>
        <v>1</v>
      </c>
    </row>
    <row r="37" spans="2:32" x14ac:dyDescent="0.35">
      <c r="B37" s="13" t="s">
        <v>53</v>
      </c>
      <c r="C37" s="1" t="s">
        <v>49</v>
      </c>
      <c r="D37" s="32">
        <v>2782018</v>
      </c>
      <c r="E37" s="32">
        <v>18553122</v>
      </c>
      <c r="F37" s="34">
        <v>2214270</v>
      </c>
      <c r="G37" s="43">
        <v>21101093</v>
      </c>
      <c r="H37" s="38">
        <f t="shared" si="7"/>
        <v>2547971</v>
      </c>
      <c r="I37" s="17">
        <f t="shared" si="12"/>
        <v>0.1373338136837563</v>
      </c>
      <c r="K37" s="72">
        <f t="shared" si="0"/>
        <v>6.6689439104995003</v>
      </c>
      <c r="L37" s="14">
        <f t="shared" si="1"/>
        <v>9.5295935003409706</v>
      </c>
      <c r="M37" s="14">
        <f t="shared" si="8"/>
        <v>2.8606495898414703</v>
      </c>
      <c r="N37" s="15">
        <f t="shared" si="33"/>
        <v>6334250.5672982726</v>
      </c>
      <c r="P37" s="76">
        <f t="shared" si="34"/>
        <v>0.2207540821783891</v>
      </c>
      <c r="Q37" s="16">
        <f t="shared" si="35"/>
        <v>0.26041102526278725</v>
      </c>
      <c r="R37" s="40">
        <f t="shared" si="38"/>
        <v>3.9656943084398155E-2</v>
      </c>
      <c r="S37" s="15">
        <f t="shared" si="36"/>
        <v>-29771633.469637129</v>
      </c>
      <c r="U37" s="79">
        <f t="shared" si="13"/>
        <v>2782018</v>
      </c>
      <c r="V37" s="54">
        <f t="shared" si="14"/>
        <v>2214270</v>
      </c>
      <c r="W37" s="54">
        <f t="shared" si="15"/>
        <v>-567748</v>
      </c>
      <c r="X37" s="15">
        <f t="shared" si="37"/>
        <v>25985353.902338859</v>
      </c>
      <c r="Z37" s="83">
        <f t="shared" si="26"/>
        <v>18553122</v>
      </c>
      <c r="AA37" s="14">
        <f t="shared" si="27"/>
        <v>6334250.5672982726</v>
      </c>
      <c r="AB37" s="14">
        <f t="shared" si="28"/>
        <v>-29771633.469637129</v>
      </c>
      <c r="AC37" s="14">
        <f t="shared" si="29"/>
        <v>25985353.902338859</v>
      </c>
      <c r="AD37" s="30">
        <f t="shared" si="30"/>
        <v>21101093</v>
      </c>
      <c r="AE37" s="31" t="b">
        <f t="shared" si="10"/>
        <v>1</v>
      </c>
      <c r="AF37" s="1" t="b">
        <f t="shared" si="11"/>
        <v>1</v>
      </c>
    </row>
    <row r="38" spans="2:32" x14ac:dyDescent="0.35">
      <c r="B38" s="13" t="s">
        <v>53</v>
      </c>
      <c r="C38" s="1" t="s">
        <v>55</v>
      </c>
      <c r="D38" s="32">
        <v>308100</v>
      </c>
      <c r="E38" s="32">
        <v>46694376</v>
      </c>
      <c r="F38" s="34">
        <v>388014</v>
      </c>
      <c r="G38" s="43">
        <v>64617804</v>
      </c>
      <c r="H38" s="38">
        <f t="shared" si="7"/>
        <v>17923428</v>
      </c>
      <c r="I38" s="17">
        <f t="shared" si="12"/>
        <v>0.38384554062784776</v>
      </c>
      <c r="K38" s="72">
        <f t="shared" si="0"/>
        <v>151.55591041869522</v>
      </c>
      <c r="L38" s="14">
        <f t="shared" si="1"/>
        <v>166.53472297391332</v>
      </c>
      <c r="M38" s="14">
        <f t="shared" si="8"/>
        <v>14.978812555218099</v>
      </c>
      <c r="N38" s="15">
        <f t="shared" si="33"/>
        <v>5811988.9748003958</v>
      </c>
      <c r="P38" s="76">
        <f t="shared" si="34"/>
        <v>2.4447840639119402E-2</v>
      </c>
      <c r="Q38" s="16">
        <f t="shared" si="35"/>
        <v>4.5632702225254881E-2</v>
      </c>
      <c r="R38" s="40">
        <f t="shared" si="38"/>
        <v>2.118486158613548E-2</v>
      </c>
      <c r="S38" s="15">
        <f t="shared" si="36"/>
        <v>25374639.069847811</v>
      </c>
      <c r="U38" s="79">
        <f t="shared" si="13"/>
        <v>308100</v>
      </c>
      <c r="V38" s="54">
        <f t="shared" si="14"/>
        <v>388014</v>
      </c>
      <c r="W38" s="54">
        <f t="shared" si="15"/>
        <v>79914</v>
      </c>
      <c r="X38" s="15">
        <f t="shared" si="37"/>
        <v>-13263200.044648202</v>
      </c>
      <c r="Z38" s="83">
        <f t="shared" si="26"/>
        <v>46694376</v>
      </c>
      <c r="AA38" s="14">
        <f t="shared" si="27"/>
        <v>5811988.9748003958</v>
      </c>
      <c r="AB38" s="14">
        <f t="shared" si="28"/>
        <v>25374639.069847811</v>
      </c>
      <c r="AC38" s="14">
        <f t="shared" si="29"/>
        <v>-13263200.044648202</v>
      </c>
      <c r="AD38" s="30">
        <f t="shared" si="30"/>
        <v>64617804</v>
      </c>
      <c r="AE38" s="31" t="b">
        <f t="shared" si="10"/>
        <v>1</v>
      </c>
      <c r="AF38" s="1" t="b">
        <f t="shared" si="11"/>
        <v>1</v>
      </c>
    </row>
    <row r="39" spans="2:32" x14ac:dyDescent="0.35">
      <c r="B39" s="13" t="s">
        <v>53</v>
      </c>
      <c r="C39" s="1" t="s">
        <v>56</v>
      </c>
      <c r="D39" s="32">
        <v>3552701</v>
      </c>
      <c r="E39" s="32">
        <v>217017062</v>
      </c>
      <c r="F39" s="34">
        <v>4210434</v>
      </c>
      <c r="G39" s="43">
        <v>300283024</v>
      </c>
      <c r="H39" s="38">
        <f t="shared" si="7"/>
        <v>83265962</v>
      </c>
      <c r="I39" s="17">
        <f t="shared" si="12"/>
        <v>0.38368394278602852</v>
      </c>
      <c r="K39" s="72">
        <f t="shared" si="0"/>
        <v>61.085090470602509</v>
      </c>
      <c r="L39" s="14">
        <f t="shared" si="1"/>
        <v>71.318781864292376</v>
      </c>
      <c r="M39" s="14">
        <f t="shared" si="8"/>
        <v>10.233691393689867</v>
      </c>
      <c r="N39" s="15">
        <f t="shared" si="33"/>
        <v>43088282.189499199</v>
      </c>
      <c r="P39" s="76">
        <f t="shared" si="34"/>
        <v>0.28190804247465151</v>
      </c>
      <c r="Q39" s="16">
        <f t="shared" si="35"/>
        <v>0.49517151690683536</v>
      </c>
      <c r="R39" s="40">
        <f t="shared" si="38"/>
        <v>0.21326347443218385</v>
      </c>
      <c r="S39" s="15">
        <f t="shared" si="36"/>
        <v>-4034494.8256187136</v>
      </c>
      <c r="U39" s="79">
        <f t="shared" si="13"/>
        <v>3552701</v>
      </c>
      <c r="V39" s="54">
        <f t="shared" si="14"/>
        <v>4210434</v>
      </c>
      <c r="W39" s="54">
        <f t="shared" si="15"/>
        <v>657733</v>
      </c>
      <c r="X39" s="15">
        <f t="shared" si="37"/>
        <v>44212174.636119515</v>
      </c>
      <c r="Z39" s="83">
        <f t="shared" si="26"/>
        <v>217017062</v>
      </c>
      <c r="AA39" s="14">
        <f t="shared" si="27"/>
        <v>43088282.189499199</v>
      </c>
      <c r="AB39" s="14">
        <f t="shared" si="28"/>
        <v>-4034494.8256187136</v>
      </c>
      <c r="AC39" s="14">
        <f t="shared" si="29"/>
        <v>44212174.636119515</v>
      </c>
      <c r="AD39" s="30">
        <f t="shared" si="30"/>
        <v>300283024</v>
      </c>
      <c r="AE39" s="31" t="b">
        <f t="shared" si="10"/>
        <v>1</v>
      </c>
      <c r="AF39" s="1" t="b">
        <f t="shared" si="11"/>
        <v>1</v>
      </c>
    </row>
    <row r="40" spans="2:32" x14ac:dyDescent="0.35">
      <c r="B40" s="13" t="s">
        <v>53</v>
      </c>
      <c r="C40" s="1" t="s">
        <v>50</v>
      </c>
      <c r="D40" s="32">
        <v>270878</v>
      </c>
      <c r="E40" s="32">
        <v>17539887</v>
      </c>
      <c r="F40" s="34">
        <v>270092</v>
      </c>
      <c r="G40" s="43">
        <v>19591894</v>
      </c>
      <c r="H40" s="38">
        <f t="shared" si="7"/>
        <v>2052007</v>
      </c>
      <c r="I40" s="17">
        <f t="shared" si="12"/>
        <v>0.11699089053424347</v>
      </c>
      <c r="K40" s="72">
        <f t="shared" si="0"/>
        <v>64.751980596430869</v>
      </c>
      <c r="L40" s="14">
        <f t="shared" si="1"/>
        <v>72.537853768345599</v>
      </c>
      <c r="M40" s="14">
        <f t="shared" si="8"/>
        <v>7.7858731719147301</v>
      </c>
      <c r="N40" s="15">
        <f t="shared" si="33"/>
        <v>2102902.0567487935</v>
      </c>
      <c r="P40" s="76">
        <f t="shared" si="34"/>
        <v>2.1494262176706865E-2</v>
      </c>
      <c r="Q40" s="16">
        <f t="shared" si="35"/>
        <v>3.1764389453533999E-2</v>
      </c>
      <c r="R40" s="40">
        <f t="shared" si="38"/>
        <v>1.0270127276827135E-2</v>
      </c>
      <c r="S40" s="15">
        <f t="shared" si="36"/>
        <v>312170.90262361011</v>
      </c>
      <c r="U40" s="79">
        <f t="shared" si="13"/>
        <v>270878</v>
      </c>
      <c r="V40" s="54">
        <f t="shared" si="14"/>
        <v>270092</v>
      </c>
      <c r="W40" s="54">
        <f t="shared" si="15"/>
        <v>-786</v>
      </c>
      <c r="X40" s="15">
        <f t="shared" si="37"/>
        <v>-363065.95937240479</v>
      </c>
      <c r="Z40" s="83">
        <f t="shared" si="26"/>
        <v>17539887</v>
      </c>
      <c r="AA40" s="14">
        <f t="shared" si="27"/>
        <v>2102902.0567487935</v>
      </c>
      <c r="AB40" s="14">
        <f t="shared" si="28"/>
        <v>312170.90262361011</v>
      </c>
      <c r="AC40" s="14">
        <f t="shared" si="29"/>
        <v>-363065.95937240479</v>
      </c>
      <c r="AD40" s="30">
        <f t="shared" si="30"/>
        <v>19591894</v>
      </c>
      <c r="AE40" s="31" t="b">
        <f t="shared" si="10"/>
        <v>1</v>
      </c>
      <c r="AF40" s="1" t="b">
        <f t="shared" si="11"/>
        <v>1</v>
      </c>
    </row>
    <row r="41" spans="2:32" x14ac:dyDescent="0.35">
      <c r="B41" s="13" t="s">
        <v>53</v>
      </c>
      <c r="C41" s="1" t="s">
        <v>37</v>
      </c>
      <c r="D41" s="32">
        <v>97557</v>
      </c>
      <c r="E41" s="32">
        <v>2556933</v>
      </c>
      <c r="F41" s="34">
        <v>99839</v>
      </c>
      <c r="G41" s="43">
        <v>2755932</v>
      </c>
      <c r="H41" s="38">
        <f t="shared" si="7"/>
        <v>198999</v>
      </c>
      <c r="I41" s="17">
        <f t="shared" si="12"/>
        <v>7.7827225038747588E-2</v>
      </c>
      <c r="K41" s="72">
        <f t="shared" si="0"/>
        <v>26.209631292475169</v>
      </c>
      <c r="L41" s="14">
        <f t="shared" si="1"/>
        <v>27.603762056911627</v>
      </c>
      <c r="M41" s="14">
        <f t="shared" si="8"/>
        <v>1.3941307644364578</v>
      </c>
      <c r="N41" s="15">
        <f t="shared" si="33"/>
        <v>139188.6213905715</v>
      </c>
      <c r="P41" s="76">
        <f t="shared" si="34"/>
        <v>7.7411813996448283E-3</v>
      </c>
      <c r="Q41" s="16">
        <f t="shared" si="35"/>
        <v>1.174164684126661E-2</v>
      </c>
      <c r="R41" s="40">
        <f t="shared" si="38"/>
        <v>4.0004654416217816E-3</v>
      </c>
      <c r="S41" s="15">
        <f t="shared" si="36"/>
        <v>-1951978.7921706997</v>
      </c>
      <c r="U41" s="79">
        <f t="shared" si="13"/>
        <v>97557</v>
      </c>
      <c r="V41" s="54">
        <f t="shared" si="14"/>
        <v>99839</v>
      </c>
      <c r="W41" s="54">
        <f t="shared" si="15"/>
        <v>2282</v>
      </c>
      <c r="X41" s="15">
        <f t="shared" si="37"/>
        <v>2011789.1707801281</v>
      </c>
      <c r="Z41" s="83">
        <f t="shared" si="26"/>
        <v>2556933</v>
      </c>
      <c r="AA41" s="14">
        <f t="shared" si="27"/>
        <v>139188.6213905715</v>
      </c>
      <c r="AB41" s="14">
        <f t="shared" si="28"/>
        <v>-1951978.7921706997</v>
      </c>
      <c r="AC41" s="14">
        <f t="shared" si="29"/>
        <v>2011789.1707801281</v>
      </c>
      <c r="AD41" s="30">
        <f t="shared" si="30"/>
        <v>2755932</v>
      </c>
      <c r="AE41" s="31" t="b">
        <f t="shared" si="10"/>
        <v>1</v>
      </c>
      <c r="AF41" s="1" t="b">
        <f t="shared" si="11"/>
        <v>1</v>
      </c>
    </row>
    <row r="42" spans="2:32" x14ac:dyDescent="0.35">
      <c r="B42" s="13" t="s">
        <v>53</v>
      </c>
      <c r="C42" s="1" t="s">
        <v>51</v>
      </c>
      <c r="D42" s="32">
        <v>161583</v>
      </c>
      <c r="E42" s="32">
        <v>173851068</v>
      </c>
      <c r="F42" s="34">
        <v>164645</v>
      </c>
      <c r="G42" s="43">
        <v>204643796</v>
      </c>
      <c r="H42" s="38">
        <f t="shared" si="7"/>
        <v>30792728</v>
      </c>
      <c r="I42" s="17">
        <f t="shared" si="12"/>
        <v>0.1771213047710469</v>
      </c>
      <c r="K42" s="72">
        <f t="shared" si="0"/>
        <v>1075.9242494569355</v>
      </c>
      <c r="L42" s="14">
        <f t="shared" si="1"/>
        <v>1242.9396337574783</v>
      </c>
      <c r="M42" s="14">
        <f t="shared" si="8"/>
        <v>167.01538430054279</v>
      </c>
      <c r="N42" s="15">
        <f t="shared" si="33"/>
        <v>27498247.948162869</v>
      </c>
      <c r="P42" s="76">
        <f t="shared" si="34"/>
        <v>1.282166645242074E-2</v>
      </c>
      <c r="Q42" s="16">
        <f t="shared" si="35"/>
        <v>1.9363209208629304E-2</v>
      </c>
      <c r="R42" s="40">
        <f t="shared" si="38"/>
        <v>6.5415427562085637E-3</v>
      </c>
      <c r="S42" s="15">
        <f t="shared" si="36"/>
        <v>89155153.566014364</v>
      </c>
      <c r="U42" s="79">
        <f t="shared" si="13"/>
        <v>161583</v>
      </c>
      <c r="V42" s="54">
        <f t="shared" si="14"/>
        <v>164645</v>
      </c>
      <c r="W42" s="54">
        <f t="shared" si="15"/>
        <v>3062</v>
      </c>
      <c r="X42" s="15">
        <f t="shared" si="37"/>
        <v>-85860673.514177233</v>
      </c>
      <c r="Z42" s="83">
        <f t="shared" si="26"/>
        <v>173851068</v>
      </c>
      <c r="AA42" s="14">
        <f t="shared" si="27"/>
        <v>27498247.948162869</v>
      </c>
      <c r="AB42" s="14">
        <f t="shared" si="28"/>
        <v>89155153.566014364</v>
      </c>
      <c r="AC42" s="14">
        <f t="shared" si="29"/>
        <v>-85860673.514177233</v>
      </c>
      <c r="AD42" s="30">
        <f t="shared" si="30"/>
        <v>204643796</v>
      </c>
      <c r="AE42" s="31" t="b">
        <f t="shared" si="10"/>
        <v>1</v>
      </c>
      <c r="AF42" s="1" t="b">
        <f t="shared" si="11"/>
        <v>1</v>
      </c>
    </row>
    <row r="43" spans="2:32" x14ac:dyDescent="0.35">
      <c r="B43" s="13" t="s">
        <v>53</v>
      </c>
      <c r="C43" s="1" t="s">
        <v>57</v>
      </c>
      <c r="D43" s="32">
        <v>36120</v>
      </c>
      <c r="E43" s="32">
        <v>64739681</v>
      </c>
      <c r="F43" s="34">
        <v>45492</v>
      </c>
      <c r="G43" s="43">
        <v>92072449</v>
      </c>
      <c r="H43" s="38">
        <f t="shared" si="7"/>
        <v>27332768</v>
      </c>
      <c r="I43" s="17">
        <f t="shared" si="12"/>
        <v>0.42219497497987363</v>
      </c>
      <c r="K43" s="72">
        <f t="shared" si="0"/>
        <v>1792.3499723145071</v>
      </c>
      <c r="L43" s="14">
        <f t="shared" si="1"/>
        <v>2023.9261628418183</v>
      </c>
      <c r="M43" s="14">
        <f t="shared" si="8"/>
        <v>231.57619052731116</v>
      </c>
      <c r="N43" s="15">
        <f t="shared" si="33"/>
        <v>10534864.059468439</v>
      </c>
      <c r="P43" s="76">
        <f t="shared" si="34"/>
        <v>2.8661343845666756E-3</v>
      </c>
      <c r="Q43" s="16">
        <f t="shared" si="35"/>
        <v>5.3501236801540546E-3</v>
      </c>
      <c r="R43" s="40">
        <f t="shared" si="38"/>
        <v>2.483989295587379E-3</v>
      </c>
      <c r="S43" s="15">
        <f t="shared" si="36"/>
        <v>57787203.458924666</v>
      </c>
      <c r="U43" s="79">
        <f t="shared" si="13"/>
        <v>36120</v>
      </c>
      <c r="V43" s="54">
        <f t="shared" si="14"/>
        <v>45492</v>
      </c>
      <c r="W43" s="54">
        <f t="shared" si="15"/>
        <v>9372</v>
      </c>
      <c r="X43" s="15">
        <f t="shared" si="37"/>
        <v>-40989299.518393107</v>
      </c>
      <c r="Z43" s="83">
        <f t="shared" si="26"/>
        <v>64739681</v>
      </c>
      <c r="AA43" s="14">
        <f t="shared" si="27"/>
        <v>10534864.059468439</v>
      </c>
      <c r="AB43" s="14">
        <f t="shared" si="28"/>
        <v>57787203.458924666</v>
      </c>
      <c r="AC43" s="14">
        <f t="shared" si="29"/>
        <v>-40989299.518393107</v>
      </c>
      <c r="AD43" s="30">
        <f t="shared" si="30"/>
        <v>92072449</v>
      </c>
      <c r="AE43" s="31" t="b">
        <f t="shared" si="10"/>
        <v>1</v>
      </c>
      <c r="AF43" s="1" t="b">
        <f t="shared" si="11"/>
        <v>1</v>
      </c>
    </row>
    <row r="44" spans="2:32" x14ac:dyDescent="0.35">
      <c r="B44" s="13" t="s">
        <v>53</v>
      </c>
      <c r="C44" s="1" t="s">
        <v>54</v>
      </c>
      <c r="D44" s="32">
        <v>1352</v>
      </c>
      <c r="E44" s="32">
        <v>469776</v>
      </c>
      <c r="F44" s="34">
        <v>1896</v>
      </c>
      <c r="G44" s="43">
        <v>704965</v>
      </c>
      <c r="H44" s="38">
        <f t="shared" si="7"/>
        <v>235189</v>
      </c>
      <c r="I44" s="17">
        <f t="shared" si="12"/>
        <v>0.50064073090153605</v>
      </c>
      <c r="K44" s="72">
        <f t="shared" si="0"/>
        <v>347.46745562130178</v>
      </c>
      <c r="L44" s="14">
        <f t="shared" si="1"/>
        <v>371.81698312236284</v>
      </c>
      <c r="M44" s="14">
        <f t="shared" si="8"/>
        <v>24.349527501061061</v>
      </c>
      <c r="N44" s="15">
        <f t="shared" si="33"/>
        <v>46166.704142011775</v>
      </c>
      <c r="P44" s="76">
        <f t="shared" si="34"/>
        <v>1.0728166356406825E-4</v>
      </c>
      <c r="Q44" s="16">
        <f t="shared" si="35"/>
        <v>2.2298062291330534E-4</v>
      </c>
      <c r="R44" s="40">
        <f t="shared" si="38"/>
        <v>1.1569895934923708E-4</v>
      </c>
      <c r="S44" s="15">
        <f t="shared" si="36"/>
        <v>443413.27158423414</v>
      </c>
      <c r="U44" s="79">
        <f t="shared" si="13"/>
        <v>1352</v>
      </c>
      <c r="V44" s="54">
        <f t="shared" si="14"/>
        <v>1896</v>
      </c>
      <c r="W44" s="54">
        <f t="shared" si="15"/>
        <v>544</v>
      </c>
      <c r="X44" s="15">
        <f t="shared" si="37"/>
        <v>-254390.97572624596</v>
      </c>
      <c r="Z44" s="83">
        <f t="shared" si="26"/>
        <v>469776</v>
      </c>
      <c r="AA44" s="14">
        <f t="shared" si="27"/>
        <v>46166.704142011775</v>
      </c>
      <c r="AB44" s="14">
        <f t="shared" si="28"/>
        <v>443413.27158423414</v>
      </c>
      <c r="AC44" s="14">
        <f t="shared" si="29"/>
        <v>-254390.97572624596</v>
      </c>
      <c r="AD44" s="30">
        <f t="shared" si="30"/>
        <v>704965</v>
      </c>
      <c r="AE44" s="31" t="b">
        <f t="shared" si="10"/>
        <v>1</v>
      </c>
      <c r="AF44" s="1" t="b">
        <f t="shared" si="11"/>
        <v>1</v>
      </c>
    </row>
    <row r="45" spans="2:32" x14ac:dyDescent="0.35">
      <c r="B45" s="13" t="s">
        <v>53</v>
      </c>
      <c r="C45" s="1" t="s">
        <v>58</v>
      </c>
      <c r="D45" s="32">
        <v>7195</v>
      </c>
      <c r="E45" s="32">
        <v>1939805</v>
      </c>
      <c r="F45" s="34">
        <v>7058</v>
      </c>
      <c r="G45" s="43">
        <v>2295180</v>
      </c>
      <c r="H45" s="38">
        <f t="shared" si="7"/>
        <v>355375</v>
      </c>
      <c r="I45" s="17">
        <f t="shared" si="12"/>
        <v>0.18320140426486167</v>
      </c>
      <c r="K45" s="72">
        <f t="shared" si="0"/>
        <v>269.60458651841554</v>
      </c>
      <c r="L45" s="14">
        <f t="shared" si="1"/>
        <v>325.18843865117594</v>
      </c>
      <c r="M45" s="14">
        <f t="shared" si="8"/>
        <v>55.583852132760398</v>
      </c>
      <c r="N45" s="15">
        <f t="shared" si="33"/>
        <v>392310.82835302287</v>
      </c>
      <c r="P45" s="76">
        <f t="shared" si="34"/>
        <v>5.7092571697002308E-4</v>
      </c>
      <c r="Q45" s="16">
        <f t="shared" si="35"/>
        <v>8.3006183360870734E-4</v>
      </c>
      <c r="R45" s="40">
        <f t="shared" si="38"/>
        <v>2.5913611663868426E-4</v>
      </c>
      <c r="S45" s="15">
        <f t="shared" si="36"/>
        <v>721782.48206115165</v>
      </c>
      <c r="U45" s="79">
        <f t="shared" si="13"/>
        <v>7195</v>
      </c>
      <c r="V45" s="54">
        <f t="shared" si="14"/>
        <v>7058</v>
      </c>
      <c r="W45" s="54">
        <f t="shared" si="15"/>
        <v>-137</v>
      </c>
      <c r="X45" s="15">
        <f t="shared" si="37"/>
        <v>-758718.31041417457</v>
      </c>
      <c r="Z45" s="83">
        <f t="shared" si="26"/>
        <v>1939805</v>
      </c>
      <c r="AA45" s="14">
        <f t="shared" si="27"/>
        <v>392310.82835302287</v>
      </c>
      <c r="AB45" s="14">
        <f t="shared" si="28"/>
        <v>721782.48206115165</v>
      </c>
      <c r="AC45" s="14">
        <f t="shared" si="29"/>
        <v>-758718.31041417457</v>
      </c>
      <c r="AD45" s="30">
        <f t="shared" si="30"/>
        <v>2295180</v>
      </c>
      <c r="AE45" s="31" t="b">
        <f t="shared" si="10"/>
        <v>1</v>
      </c>
      <c r="AF45" s="1" t="b">
        <f t="shared" si="11"/>
        <v>1</v>
      </c>
    </row>
    <row r="46" spans="2:32" x14ac:dyDescent="0.35">
      <c r="B46" s="13" t="s">
        <v>53</v>
      </c>
      <c r="C46" s="1" t="s">
        <v>33</v>
      </c>
      <c r="D46" s="32">
        <v>176302</v>
      </c>
      <c r="E46" s="32">
        <v>11331563</v>
      </c>
      <c r="F46" s="34">
        <v>187283</v>
      </c>
      <c r="G46" s="43">
        <v>13933510</v>
      </c>
      <c r="H46" s="38">
        <f t="shared" si="7"/>
        <v>2601947</v>
      </c>
      <c r="I46" s="17">
        <f t="shared" si="12"/>
        <v>0.22961942672868693</v>
      </c>
      <c r="K46" s="72">
        <f t="shared" si="0"/>
        <v>64.273593039216792</v>
      </c>
      <c r="L46" s="14">
        <f t="shared" si="1"/>
        <v>74.39815680013669</v>
      </c>
      <c r="M46" s="14">
        <f t="shared" si="8"/>
        <v>10.124563760919898</v>
      </c>
      <c r="N46" s="15">
        <f t="shared" si="33"/>
        <v>1896158.6748363613</v>
      </c>
      <c r="P46" s="76">
        <f t="shared" si="34"/>
        <v>1.3989624149165948E-2</v>
      </c>
      <c r="Q46" s="16">
        <f t="shared" si="35"/>
        <v>2.2025569620818863E-2</v>
      </c>
      <c r="R46" s="40">
        <f t="shared" si="38"/>
        <v>8.0359454716529156E-3</v>
      </c>
      <c r="S46" s="15">
        <f t="shared" si="36"/>
        <v>192560.95305519912</v>
      </c>
      <c r="U46" s="79">
        <f t="shared" si="13"/>
        <v>176302</v>
      </c>
      <c r="V46" s="54">
        <f t="shared" si="14"/>
        <v>187283</v>
      </c>
      <c r="W46" s="54">
        <f t="shared" si="15"/>
        <v>10981</v>
      </c>
      <c r="X46" s="15">
        <f t="shared" si="37"/>
        <v>513227.3721084405</v>
      </c>
      <c r="Z46" s="83">
        <f t="shared" si="26"/>
        <v>11331563</v>
      </c>
      <c r="AA46" s="14">
        <f t="shared" si="27"/>
        <v>1896158.6748363613</v>
      </c>
      <c r="AB46" s="14">
        <f t="shared" si="28"/>
        <v>192560.95305519912</v>
      </c>
      <c r="AC46" s="14">
        <f t="shared" si="29"/>
        <v>513227.3721084405</v>
      </c>
      <c r="AD46" s="30">
        <f t="shared" si="30"/>
        <v>13933510</v>
      </c>
      <c r="AE46" s="31" t="b">
        <f t="shared" si="10"/>
        <v>1</v>
      </c>
      <c r="AF46" s="1" t="b">
        <f t="shared" si="11"/>
        <v>1</v>
      </c>
    </row>
    <row r="47" spans="2:32" x14ac:dyDescent="0.35">
      <c r="B47" s="13" t="s">
        <v>53</v>
      </c>
      <c r="C47" s="1" t="s">
        <v>52</v>
      </c>
      <c r="D47" s="32">
        <v>28564</v>
      </c>
      <c r="E47" s="32">
        <v>6129179</v>
      </c>
      <c r="F47" s="34">
        <v>30781</v>
      </c>
      <c r="G47" s="43">
        <v>7539122</v>
      </c>
      <c r="H47" s="38">
        <f t="shared" si="7"/>
        <v>1409943</v>
      </c>
      <c r="I47" s="17">
        <f t="shared" si="12"/>
        <v>0.2300378239891509</v>
      </c>
      <c r="K47" s="72">
        <f t="shared" si="0"/>
        <v>214.57705503430893</v>
      </c>
      <c r="L47" s="14">
        <f t="shared" si="1"/>
        <v>244.92778012410253</v>
      </c>
      <c r="M47" s="14">
        <f t="shared" si="8"/>
        <v>30.350725089793599</v>
      </c>
      <c r="N47" s="15">
        <f t="shared" si="33"/>
        <v>934225.66898893681</v>
      </c>
      <c r="P47" s="76">
        <f t="shared" si="34"/>
        <v>2.2665631938195603E-3</v>
      </c>
      <c r="Q47" s="16">
        <f t="shared" si="35"/>
        <v>3.6200245537417997E-3</v>
      </c>
      <c r="R47" s="40">
        <f t="shared" si="38"/>
        <v>1.3534613599222394E-3</v>
      </c>
      <c r="S47" s="15">
        <f t="shared" si="36"/>
        <v>2768244.5859726351</v>
      </c>
      <c r="U47" s="79">
        <f t="shared" si="13"/>
        <v>28564</v>
      </c>
      <c r="V47" s="54">
        <f t="shared" si="14"/>
        <v>30781</v>
      </c>
      <c r="W47" s="54">
        <f t="shared" si="15"/>
        <v>2217</v>
      </c>
      <c r="X47" s="15">
        <f t="shared" si="37"/>
        <v>-2292527.2549615721</v>
      </c>
      <c r="Z47" s="83">
        <f t="shared" si="26"/>
        <v>6129179</v>
      </c>
      <c r="AA47" s="14">
        <f t="shared" si="27"/>
        <v>934225.66898893681</v>
      </c>
      <c r="AB47" s="14">
        <f t="shared" si="28"/>
        <v>2768244.5859726351</v>
      </c>
      <c r="AC47" s="14">
        <f t="shared" si="29"/>
        <v>-2292527.2549615721</v>
      </c>
      <c r="AD47" s="30">
        <f t="shared" si="30"/>
        <v>7539122</v>
      </c>
      <c r="AE47" s="31" t="b">
        <f t="shared" si="10"/>
        <v>1</v>
      </c>
      <c r="AF47" s="1" t="b">
        <f t="shared" si="11"/>
        <v>1</v>
      </c>
    </row>
    <row r="48" spans="2:32" x14ac:dyDescent="0.35">
      <c r="B48" s="57" t="s">
        <v>66</v>
      </c>
      <c r="C48" s="58"/>
      <c r="D48" s="59">
        <f>SUMIF($B$4:$B$48,B30,$D$4:$D$48)</f>
        <v>12602340</v>
      </c>
      <c r="E48" s="59">
        <f>SUMIF($B$4:$B$48,B30,$E$4:$E$48)</f>
        <v>787542780</v>
      </c>
      <c r="F48" s="60">
        <f>SUMIF($B$4:$B$48,B30,$F$4:$F$48)</f>
        <v>13448426</v>
      </c>
      <c r="G48" s="61">
        <f>SUMIF($B$4:$B$48,B30,$G$4:$G$48)</f>
        <v>1018840075</v>
      </c>
      <c r="H48" s="62">
        <f t="shared" si="7"/>
        <v>231297295</v>
      </c>
      <c r="I48" s="63">
        <f t="shared" si="12"/>
        <v>0.29369489616805322</v>
      </c>
      <c r="K48" s="74">
        <f t="shared" si="0"/>
        <v>62.491789620022949</v>
      </c>
      <c r="L48" s="70">
        <f t="shared" si="1"/>
        <v>75.759057230935426</v>
      </c>
      <c r="M48" s="70">
        <f t="shared" si="8"/>
        <v>13.267267610912477</v>
      </c>
      <c r="N48" s="71"/>
      <c r="P48" s="77">
        <f>D48/D49</f>
        <v>0.60760592944131464</v>
      </c>
      <c r="Q48" s="66">
        <f>E48/E49</f>
        <v>0.60200594224411885</v>
      </c>
      <c r="R48" s="67">
        <f t="shared" si="38"/>
        <v>-5.5999871971957882E-3</v>
      </c>
      <c r="S48" s="68"/>
      <c r="U48" s="80">
        <f t="shared" si="13"/>
        <v>12602340</v>
      </c>
      <c r="V48" s="69">
        <f t="shared" si="14"/>
        <v>13448426</v>
      </c>
      <c r="W48" s="69">
        <f t="shared" si="15"/>
        <v>846086</v>
      </c>
      <c r="X48" s="68"/>
      <c r="Z48" s="83"/>
      <c r="AA48" s="14"/>
      <c r="AB48" s="14"/>
      <c r="AC48" s="14"/>
      <c r="AD48" s="30"/>
      <c r="AE48" s="31"/>
    </row>
    <row r="49" spans="2:32" s="24" customFormat="1" ht="15" thickBot="1" x14ac:dyDescent="0.4">
      <c r="B49" s="21" t="s">
        <v>19</v>
      </c>
      <c r="C49" s="53"/>
      <c r="D49" s="33">
        <f>+D10+D29+D48</f>
        <v>20740976</v>
      </c>
      <c r="E49" s="33">
        <f>+E10+E29+E48</f>
        <v>1308197685</v>
      </c>
      <c r="F49" s="35">
        <f>+F10+F29+F48</f>
        <v>22073352</v>
      </c>
      <c r="G49" s="44">
        <f>+G10+G29+G48</f>
        <v>1650229329</v>
      </c>
      <c r="H49" s="39">
        <f>G49-E49</f>
        <v>342031644</v>
      </c>
      <c r="I49" s="23">
        <f>H49/E49</f>
        <v>0.26145256785101251</v>
      </c>
      <c r="K49" s="75">
        <f t="shared" si="0"/>
        <v>63.073101526176977</v>
      </c>
      <c r="L49" s="19">
        <f t="shared" si="1"/>
        <v>74.761156755892813</v>
      </c>
      <c r="M49" s="19">
        <f t="shared" si="8"/>
        <v>11.688055229715836</v>
      </c>
      <c r="N49" s="22"/>
      <c r="P49" s="78">
        <v>1</v>
      </c>
      <c r="Q49" s="26">
        <v>1</v>
      </c>
      <c r="R49" s="26">
        <f>Q49-P49</f>
        <v>0</v>
      </c>
      <c r="S49" s="45"/>
      <c r="U49" s="82">
        <f>D49</f>
        <v>20740976</v>
      </c>
      <c r="V49" s="56">
        <f>F49</f>
        <v>22073352</v>
      </c>
      <c r="W49" s="56">
        <f>V49-U49</f>
        <v>1332376</v>
      </c>
      <c r="X49" s="22"/>
      <c r="Z49" s="84">
        <f>E49</f>
        <v>1308197685</v>
      </c>
      <c r="AA49" s="19">
        <f t="shared" si="27"/>
        <v>0</v>
      </c>
      <c r="AB49" s="19">
        <f t="shared" si="28"/>
        <v>0</v>
      </c>
      <c r="AC49" s="19">
        <f t="shared" si="29"/>
        <v>0</v>
      </c>
      <c r="AD49" s="20">
        <f>G49</f>
        <v>1650229329</v>
      </c>
      <c r="AE49" s="31"/>
      <c r="AF49" s="1"/>
    </row>
    <row r="75" spans="1:3" x14ac:dyDescent="0.35">
      <c r="A75"/>
      <c r="B75"/>
      <c r="C75"/>
    </row>
    <row r="76" spans="1:3" x14ac:dyDescent="0.35">
      <c r="A76"/>
      <c r="B76"/>
      <c r="C76"/>
    </row>
    <row r="77" spans="1:3" x14ac:dyDescent="0.35">
      <c r="B77" s="31"/>
      <c r="C77" s="31"/>
    </row>
    <row r="78" spans="1:3" x14ac:dyDescent="0.35">
      <c r="B78" s="31"/>
      <c r="C78" s="31"/>
    </row>
    <row r="79" spans="1:3" x14ac:dyDescent="0.35">
      <c r="B79" s="31"/>
      <c r="C79" s="31"/>
    </row>
    <row r="80" spans="1:3" x14ac:dyDescent="0.35">
      <c r="B80" s="31"/>
      <c r="C80" s="31"/>
    </row>
  </sheetData>
  <autoFilter ref="B3:I49" xr:uid="{75378B5F-5482-402D-93B6-41587672AD6F}"/>
  <mergeCells count="7">
    <mergeCell ref="Z2:AD2"/>
    <mergeCell ref="K2:N2"/>
    <mergeCell ref="D2:E2"/>
    <mergeCell ref="F2:G2"/>
    <mergeCell ref="H2:I2"/>
    <mergeCell ref="P2:S2"/>
    <mergeCell ref="U2:X2"/>
  </mergeCells>
  <conditionalFormatting sqref="AE4:AE49">
    <cfRule type="cellIs" dxfId="4" priority="1" operator="equal">
      <formula>TRUE</formula>
    </cfRule>
    <cfRule type="cellIs" dxfId="3" priority="2" operator="equal">
      <formula>FALSE</formula>
    </cfRule>
  </conditionalFormatting>
  <conditionalFormatting sqref="AF4:AF49">
    <cfRule type="cellIs" dxfId="2" priority="3" operator="equal">
      <formula>TRUE</formula>
    </cfRule>
    <cfRule type="cellIs" dxfId="1" priority="4" operator="equal">
      <formula>FALSE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65990-EEA7-4440-800D-38910A46A77B}">
  <sheetPr>
    <tabColor theme="4" tint="-0.249977111117893"/>
  </sheetPr>
  <dimension ref="A1:F83"/>
  <sheetViews>
    <sheetView tabSelected="1" workbookViewId="0">
      <selection activeCell="E15" sqref="E15"/>
    </sheetView>
  </sheetViews>
  <sheetFormatPr defaultColWidth="23" defaultRowHeight="14.5" x14ac:dyDescent="0.35"/>
  <sheetData>
    <row r="1" spans="1:6" x14ac:dyDescent="0.35">
      <c r="A1" t="s">
        <v>80</v>
      </c>
      <c r="B1" t="s">
        <v>79</v>
      </c>
      <c r="C1" t="s">
        <v>60</v>
      </c>
      <c r="D1" t="s">
        <v>59</v>
      </c>
      <c r="E1" t="s">
        <v>61</v>
      </c>
      <c r="F1" t="s">
        <v>8</v>
      </c>
    </row>
    <row r="2" spans="1:6" x14ac:dyDescent="0.35">
      <c r="A2" s="99">
        <v>43861</v>
      </c>
      <c r="B2" t="str">
        <f>Table1[[#This Row],[Prodgrp1]]&amp;Table1[[#This Row],[Prodgrp2]]</f>
        <v>ArmaturArmatur</v>
      </c>
      <c r="C2" t="s">
        <v>34</v>
      </c>
      <c r="D2" t="s">
        <v>34</v>
      </c>
      <c r="E2" s="87">
        <v>1978801</v>
      </c>
      <c r="F2" s="87">
        <v>3805</v>
      </c>
    </row>
    <row r="3" spans="1:6" x14ac:dyDescent="0.35">
      <c r="A3" s="99">
        <v>43861</v>
      </c>
      <c r="B3" t="str">
        <f>Table1[[#This Row],[Prodgrp1]]&amp;Table1[[#This Row],[Prodgrp2]]</f>
        <v>GolvvärmeElpannor</v>
      </c>
      <c r="C3" t="s">
        <v>41</v>
      </c>
      <c r="D3" t="s">
        <v>42</v>
      </c>
      <c r="E3" s="87">
        <v>6706258</v>
      </c>
      <c r="F3" s="87">
        <v>925</v>
      </c>
    </row>
    <row r="4" spans="1:6" x14ac:dyDescent="0.35">
      <c r="A4" s="99">
        <v>43861</v>
      </c>
      <c r="B4" t="str">
        <f>Table1[[#This Row],[Prodgrp1]]&amp;Table1[[#This Row],[Prodgrp2]]</f>
        <v>GolvvärmeFördelare</v>
      </c>
      <c r="C4" t="s">
        <v>41</v>
      </c>
      <c r="D4" t="s">
        <v>40</v>
      </c>
      <c r="E4" s="87">
        <v>53124588</v>
      </c>
      <c r="F4" s="87">
        <v>36436</v>
      </c>
    </row>
    <row r="5" spans="1:6" x14ac:dyDescent="0.35">
      <c r="A5" s="99">
        <v>43861</v>
      </c>
      <c r="B5" t="str">
        <f>Table1[[#This Row],[Prodgrp1]]&amp;Table1[[#This Row],[Prodgrp2]]</f>
        <v>MarkvärmeFördelare</v>
      </c>
      <c r="C5" t="s">
        <v>53</v>
      </c>
      <c r="D5" t="s">
        <v>40</v>
      </c>
      <c r="E5" s="87">
        <v>2259688</v>
      </c>
      <c r="F5" s="87">
        <v>33715</v>
      </c>
    </row>
    <row r="6" spans="1:6" x14ac:dyDescent="0.35">
      <c r="A6" s="99">
        <v>43861</v>
      </c>
      <c r="B6" t="str">
        <f>Table1[[#This Row],[Prodgrp1]]&amp;Table1[[#This Row],[Prodgrp2]]</f>
        <v>GolvvärmeFördelarskåp</v>
      </c>
      <c r="C6" t="s">
        <v>41</v>
      </c>
      <c r="D6" t="s">
        <v>43</v>
      </c>
      <c r="E6" s="87">
        <v>102270392</v>
      </c>
      <c r="F6" s="87">
        <v>196637</v>
      </c>
    </row>
    <row r="7" spans="1:6" x14ac:dyDescent="0.35">
      <c r="A7" s="99">
        <v>43861</v>
      </c>
      <c r="B7" t="str">
        <f>Table1[[#This Row],[Prodgrp1]]&amp;Table1[[#This Row],[Prodgrp2]]</f>
        <v>MarkvärmeFördelarskåp</v>
      </c>
      <c r="C7" t="s">
        <v>53</v>
      </c>
      <c r="D7" t="s">
        <v>43</v>
      </c>
      <c r="E7" s="87">
        <v>121962378</v>
      </c>
      <c r="F7" s="87">
        <v>745923</v>
      </c>
    </row>
    <row r="8" spans="1:6" x14ac:dyDescent="0.35">
      <c r="A8" s="99">
        <v>43861</v>
      </c>
      <c r="B8" t="str">
        <f>Table1[[#This Row],[Prodgrp1]]&amp;Table1[[#This Row],[Prodgrp2]]</f>
        <v>GolvvärmeFördelartillbehör</v>
      </c>
      <c r="C8" t="s">
        <v>41</v>
      </c>
      <c r="D8" t="s">
        <v>44</v>
      </c>
      <c r="E8" s="87">
        <v>1820379</v>
      </c>
      <c r="F8" s="87">
        <v>603224</v>
      </c>
    </row>
    <row r="9" spans="1:6" x14ac:dyDescent="0.35">
      <c r="A9" s="99">
        <v>43861</v>
      </c>
      <c r="B9" t="str">
        <f>Table1[[#This Row],[Prodgrp1]]&amp;Table1[[#This Row],[Prodgrp2]]</f>
        <v>MarkvärmeFördelartillbehör</v>
      </c>
      <c r="C9" t="s">
        <v>53</v>
      </c>
      <c r="D9" t="s">
        <v>44</v>
      </c>
      <c r="E9" s="87">
        <v>37664433</v>
      </c>
      <c r="F9" s="87">
        <v>550110</v>
      </c>
    </row>
    <row r="10" spans="1:6" x14ac:dyDescent="0.35">
      <c r="A10" s="99">
        <v>43861</v>
      </c>
      <c r="B10" t="str">
        <f>Table1[[#This Row],[Prodgrp1]]&amp;Table1[[#This Row],[Prodgrp2]]</f>
        <v>GolvvärmeFörläggningsdetaljer</v>
      </c>
      <c r="C10" t="s">
        <v>41</v>
      </c>
      <c r="D10" t="s">
        <v>45</v>
      </c>
      <c r="E10" s="87">
        <v>135875640</v>
      </c>
      <c r="F10" s="87">
        <v>6792095</v>
      </c>
    </row>
    <row r="11" spans="1:6" x14ac:dyDescent="0.35">
      <c r="A11" s="99">
        <v>43861</v>
      </c>
      <c r="B11" t="str">
        <f>Table1[[#This Row],[Prodgrp1]]&amp;Table1[[#This Row],[Prodgrp2]]</f>
        <v>MarkvärmeFörläggningsdetaljer</v>
      </c>
      <c r="C11" t="s">
        <v>53</v>
      </c>
      <c r="D11" t="s">
        <v>45</v>
      </c>
      <c r="E11" s="87">
        <v>230104</v>
      </c>
      <c r="F11" s="87">
        <v>873</v>
      </c>
    </row>
    <row r="12" spans="1:6" x14ac:dyDescent="0.35">
      <c r="A12" s="99">
        <v>43861</v>
      </c>
      <c r="B12" t="str">
        <f>Table1[[#This Row],[Prodgrp1]]&amp;Table1[[#This Row],[Prodgrp2]]</f>
        <v>GolvvärmeIsolerat</v>
      </c>
      <c r="C12" t="s">
        <v>41</v>
      </c>
      <c r="D12" t="s">
        <v>46</v>
      </c>
      <c r="E12" s="87">
        <v>38013</v>
      </c>
      <c r="F12" s="87">
        <v>191</v>
      </c>
    </row>
    <row r="13" spans="1:6" x14ac:dyDescent="0.35">
      <c r="A13" s="99">
        <v>43861</v>
      </c>
      <c r="B13" t="str">
        <f>Table1[[#This Row],[Prodgrp1]]&amp;Table1[[#This Row],[Prodgrp2]]</f>
        <v>MarkvärmeIsolerat</v>
      </c>
      <c r="C13" t="s">
        <v>53</v>
      </c>
      <c r="D13" t="s">
        <v>46</v>
      </c>
      <c r="E13" s="87">
        <v>19806603</v>
      </c>
      <c r="F13" s="87">
        <v>11491</v>
      </c>
    </row>
    <row r="14" spans="1:6" x14ac:dyDescent="0.35">
      <c r="A14" s="99">
        <v>43861</v>
      </c>
      <c r="B14" t="str">
        <f>Table1[[#This Row],[Prodgrp1]]&amp;Table1[[#This Row],[Prodgrp2]]</f>
        <v>ArmaturKopplingar</v>
      </c>
      <c r="C14" t="s">
        <v>34</v>
      </c>
      <c r="D14" t="s">
        <v>35</v>
      </c>
      <c r="E14" s="87">
        <v>732579</v>
      </c>
      <c r="F14" s="87">
        <v>15764</v>
      </c>
    </row>
    <row r="15" spans="1:6" x14ac:dyDescent="0.35">
      <c r="A15" s="99">
        <v>43861</v>
      </c>
      <c r="B15" t="str">
        <f>Table1[[#This Row],[Prodgrp1]]&amp;Table1[[#This Row],[Prodgrp2]]</f>
        <v>GolvvärmeKopplingar</v>
      </c>
      <c r="C15" t="s">
        <v>41</v>
      </c>
      <c r="D15" t="s">
        <v>35</v>
      </c>
      <c r="E15" s="87">
        <v>8985535</v>
      </c>
      <c r="F15" s="87">
        <v>296398</v>
      </c>
    </row>
    <row r="16" spans="1:6" x14ac:dyDescent="0.35">
      <c r="A16" s="99">
        <v>43861</v>
      </c>
      <c r="B16" t="str">
        <f>Table1[[#This Row],[Prodgrp1]]&amp;Table1[[#This Row],[Prodgrp2]]</f>
        <v>MarkvärmeKopplingar</v>
      </c>
      <c r="C16" t="s">
        <v>53</v>
      </c>
      <c r="D16" t="s">
        <v>35</v>
      </c>
      <c r="E16" s="87">
        <v>33267409</v>
      </c>
      <c r="F16" s="87">
        <v>803256</v>
      </c>
    </row>
    <row r="17" spans="1:6" x14ac:dyDescent="0.35">
      <c r="A17" s="99">
        <v>43861</v>
      </c>
      <c r="B17" t="str">
        <f>Table1[[#This Row],[Prodgrp1]]&amp;Table1[[#This Row],[Prodgrp2]]</f>
        <v>GolvvärmeLim &amp; Primer</v>
      </c>
      <c r="C17" t="s">
        <v>41</v>
      </c>
      <c r="D17" t="s">
        <v>47</v>
      </c>
      <c r="E17" s="87">
        <v>479631</v>
      </c>
      <c r="F17" s="87">
        <v>2103</v>
      </c>
    </row>
    <row r="18" spans="1:6" x14ac:dyDescent="0.35">
      <c r="A18" s="99">
        <v>43861</v>
      </c>
      <c r="B18" t="str">
        <f>Table1[[#This Row],[Prodgrp1]]&amp;Table1[[#This Row],[Prodgrp2]]</f>
        <v>GolvvärmeMonteringsdetaljer</v>
      </c>
      <c r="C18" t="s">
        <v>41</v>
      </c>
      <c r="D18" t="s">
        <v>48</v>
      </c>
      <c r="E18" s="87">
        <v>3315682</v>
      </c>
      <c r="F18" s="87">
        <v>74058</v>
      </c>
    </row>
    <row r="19" spans="1:6" x14ac:dyDescent="0.35">
      <c r="A19" s="99">
        <v>43861</v>
      </c>
      <c r="B19" t="str">
        <f>Table1[[#This Row],[Prodgrp1]]&amp;Table1[[#This Row],[Prodgrp2]]</f>
        <v>MarkvärmeMonteringsdetaljer</v>
      </c>
      <c r="C19" t="s">
        <v>53</v>
      </c>
      <c r="D19" t="s">
        <v>48</v>
      </c>
      <c r="E19" s="87">
        <v>74110691</v>
      </c>
      <c r="F19" s="87">
        <v>3683254</v>
      </c>
    </row>
    <row r="20" spans="1:6" x14ac:dyDescent="0.35">
      <c r="A20" s="99">
        <v>43861</v>
      </c>
      <c r="B20" t="str">
        <f>Table1[[#This Row],[Prodgrp1]]&amp;Table1[[#This Row],[Prodgrp2]]</f>
        <v>GolvvärmeNaket</v>
      </c>
      <c r="C20" t="s">
        <v>41</v>
      </c>
      <c r="D20" t="s">
        <v>49</v>
      </c>
      <c r="E20" s="87">
        <v>122614981</v>
      </c>
      <c r="F20" s="87">
        <v>42914</v>
      </c>
    </row>
    <row r="21" spans="1:6" x14ac:dyDescent="0.35">
      <c r="A21" s="99">
        <v>43861</v>
      </c>
      <c r="B21" t="str">
        <f>Table1[[#This Row],[Prodgrp1]]&amp;Table1[[#This Row],[Prodgrp2]]</f>
        <v>MarkvärmeNaket</v>
      </c>
      <c r="C21" t="s">
        <v>53</v>
      </c>
      <c r="D21" t="s">
        <v>49</v>
      </c>
      <c r="E21" s="87">
        <v>21101093</v>
      </c>
      <c r="F21" s="87">
        <v>2214270</v>
      </c>
    </row>
    <row r="22" spans="1:6" x14ac:dyDescent="0.35">
      <c r="A22" s="99">
        <v>43861</v>
      </c>
      <c r="B22" t="str">
        <f>Table1[[#This Row],[Prodgrp1]]&amp;Table1[[#This Row],[Prodgrp2]]</f>
        <v>MarkvärmeNaket Raka</v>
      </c>
      <c r="C22" t="s">
        <v>53</v>
      </c>
      <c r="D22" t="s">
        <v>55</v>
      </c>
      <c r="E22" s="87">
        <v>64617804</v>
      </c>
      <c r="F22" s="87">
        <v>388014</v>
      </c>
    </row>
    <row r="23" spans="1:6" x14ac:dyDescent="0.35">
      <c r="A23" s="99">
        <v>43861</v>
      </c>
      <c r="B23" t="str">
        <f>Table1[[#This Row],[Prodgrp1]]&amp;Table1[[#This Row],[Prodgrp2]]</f>
        <v>MarkvärmePressPex</v>
      </c>
      <c r="C23" t="s">
        <v>53</v>
      </c>
      <c r="D23" t="s">
        <v>56</v>
      </c>
      <c r="E23" s="87">
        <v>300283024</v>
      </c>
      <c r="F23" s="87">
        <v>4210434</v>
      </c>
    </row>
    <row r="24" spans="1:6" x14ac:dyDescent="0.35">
      <c r="A24" s="99">
        <v>43861</v>
      </c>
      <c r="B24" t="str">
        <f>Table1[[#This Row],[Prodgrp1]]&amp;Table1[[#This Row],[Prodgrp2]]</f>
        <v>GolvvärmePushFit</v>
      </c>
      <c r="C24" t="s">
        <v>41</v>
      </c>
      <c r="D24" t="s">
        <v>50</v>
      </c>
      <c r="E24" s="87">
        <v>169744</v>
      </c>
      <c r="F24" s="87">
        <v>1940</v>
      </c>
    </row>
    <row r="25" spans="1:6" x14ac:dyDescent="0.35">
      <c r="A25" s="99">
        <v>43861</v>
      </c>
      <c r="B25" t="str">
        <f>Table1[[#This Row],[Prodgrp1]]&amp;Table1[[#This Row],[Prodgrp2]]</f>
        <v>MarkvärmePushFit</v>
      </c>
      <c r="C25" t="s">
        <v>53</v>
      </c>
      <c r="D25" t="s">
        <v>50</v>
      </c>
      <c r="E25" s="87">
        <v>19591894</v>
      </c>
      <c r="F25" s="87">
        <v>270092</v>
      </c>
    </row>
    <row r="26" spans="1:6" x14ac:dyDescent="0.35">
      <c r="A26" s="99">
        <v>43861</v>
      </c>
      <c r="B26" t="str">
        <f>Table1[[#This Row],[Prodgrp1]]&amp;Table1[[#This Row],[Prodgrp2]]</f>
        <v>ArmaturReglerutrustning</v>
      </c>
      <c r="C26" t="s">
        <v>34</v>
      </c>
      <c r="D26" t="s">
        <v>36</v>
      </c>
      <c r="E26" s="87">
        <v>469348</v>
      </c>
      <c r="F26" s="87">
        <v>605</v>
      </c>
    </row>
    <row r="27" spans="1:6" x14ac:dyDescent="0.35">
      <c r="A27" s="99">
        <v>43861</v>
      </c>
      <c r="B27" t="str">
        <f>Table1[[#This Row],[Prodgrp1]]&amp;Table1[[#This Row],[Prodgrp2]]</f>
        <v>GolvvärmeReglerutrustning</v>
      </c>
      <c r="C27" t="s">
        <v>41</v>
      </c>
      <c r="D27" t="s">
        <v>36</v>
      </c>
      <c r="E27" s="87">
        <v>957266</v>
      </c>
      <c r="F27" s="87">
        <v>360</v>
      </c>
    </row>
    <row r="28" spans="1:6" x14ac:dyDescent="0.35">
      <c r="A28" s="99">
        <v>43861</v>
      </c>
      <c r="B28" t="str">
        <f>Table1[[#This Row],[Prodgrp1]]&amp;Table1[[#This Row],[Prodgrp2]]</f>
        <v>ArmaturReservdelar</v>
      </c>
      <c r="C28" t="s">
        <v>34</v>
      </c>
      <c r="D28" t="s">
        <v>37</v>
      </c>
      <c r="E28" s="87">
        <v>171054</v>
      </c>
      <c r="F28" s="87">
        <v>1367</v>
      </c>
    </row>
    <row r="29" spans="1:6" x14ac:dyDescent="0.35">
      <c r="A29" s="99">
        <v>43861</v>
      </c>
      <c r="B29" t="str">
        <f>Table1[[#This Row],[Prodgrp1]]&amp;Table1[[#This Row],[Prodgrp2]]</f>
        <v>GolvvärmeReservdelar</v>
      </c>
      <c r="C29" t="s">
        <v>41</v>
      </c>
      <c r="D29" t="s">
        <v>37</v>
      </c>
      <c r="E29" s="87">
        <v>2415859</v>
      </c>
      <c r="F29" s="87">
        <v>89491</v>
      </c>
    </row>
    <row r="30" spans="1:6" x14ac:dyDescent="0.35">
      <c r="A30" s="99">
        <v>43861</v>
      </c>
      <c r="B30" t="str">
        <f>Table1[[#This Row],[Prodgrp1]]&amp;Table1[[#This Row],[Prodgrp2]]</f>
        <v>MarkvärmeReservdelar</v>
      </c>
      <c r="C30" t="s">
        <v>53</v>
      </c>
      <c r="D30" t="s">
        <v>37</v>
      </c>
      <c r="E30" s="87">
        <v>2755932</v>
      </c>
      <c r="F30" s="87">
        <v>99839</v>
      </c>
    </row>
    <row r="31" spans="1:6" x14ac:dyDescent="0.35">
      <c r="A31" s="99">
        <v>43861</v>
      </c>
      <c r="B31" t="str">
        <f>Table1[[#This Row],[Prodgrp1]]&amp;Table1[[#This Row],[Prodgrp2]]</f>
        <v>GolvvärmeRiR</v>
      </c>
      <c r="C31" t="s">
        <v>41</v>
      </c>
      <c r="D31" t="s">
        <v>51</v>
      </c>
      <c r="E31" s="87">
        <v>4396851</v>
      </c>
      <c r="F31" s="87">
        <v>4172</v>
      </c>
    </row>
    <row r="32" spans="1:6" x14ac:dyDescent="0.35">
      <c r="A32" s="99">
        <v>43861</v>
      </c>
      <c r="B32" t="str">
        <f>Table1[[#This Row],[Prodgrp1]]&amp;Table1[[#This Row],[Prodgrp2]]</f>
        <v>MarkvärmeRiR</v>
      </c>
      <c r="C32" t="s">
        <v>53</v>
      </c>
      <c r="D32" t="s">
        <v>51</v>
      </c>
      <c r="E32" s="87">
        <v>204643796</v>
      </c>
      <c r="F32" s="87">
        <v>164645</v>
      </c>
    </row>
    <row r="33" spans="1:6" x14ac:dyDescent="0.35">
      <c r="A33" s="99">
        <v>43861</v>
      </c>
      <c r="B33" t="str">
        <f>Table1[[#This Row],[Prodgrp1]]&amp;Table1[[#This Row],[Prodgrp2]]</f>
        <v>MarkvärmeRiR - Isolerat</v>
      </c>
      <c r="C33" t="s">
        <v>53</v>
      </c>
      <c r="D33" t="s">
        <v>57</v>
      </c>
      <c r="E33" s="87">
        <v>92072449</v>
      </c>
      <c r="F33" s="87">
        <v>45492</v>
      </c>
    </row>
    <row r="34" spans="1:6" x14ac:dyDescent="0.35">
      <c r="A34" s="99">
        <v>43861</v>
      </c>
      <c r="B34" t="str">
        <f>Table1[[#This Row],[Prodgrp1]]&amp;Table1[[#This Row],[Prodgrp2]]</f>
        <v>MarkvärmeRörverktyg</v>
      </c>
      <c r="C34" t="s">
        <v>53</v>
      </c>
      <c r="D34" t="s">
        <v>54</v>
      </c>
      <c r="E34" s="87">
        <v>704965</v>
      </c>
      <c r="F34" s="87">
        <v>1896</v>
      </c>
    </row>
    <row r="35" spans="1:6" x14ac:dyDescent="0.35">
      <c r="A35" s="99">
        <v>43861</v>
      </c>
      <c r="B35" t="str">
        <f>Table1[[#This Row],[Prodgrp1]]&amp;Table1[[#This Row],[Prodgrp2]]</f>
        <v>ArmaturRumsreglering</v>
      </c>
      <c r="C35" t="s">
        <v>34</v>
      </c>
      <c r="D35" t="s">
        <v>38</v>
      </c>
      <c r="E35" s="87">
        <v>377784</v>
      </c>
      <c r="F35" s="87">
        <v>1076</v>
      </c>
    </row>
    <row r="36" spans="1:6" x14ac:dyDescent="0.35">
      <c r="A36" s="99">
        <v>43861</v>
      </c>
      <c r="B36" t="str">
        <f>Table1[[#This Row],[Prodgrp1]]&amp;Table1[[#This Row],[Prodgrp2]]</f>
        <v>GolvvärmeRumsreglering</v>
      </c>
      <c r="C36" t="s">
        <v>41</v>
      </c>
      <c r="D36" t="s">
        <v>38</v>
      </c>
      <c r="E36" s="87">
        <v>111922683</v>
      </c>
      <c r="F36" s="87">
        <v>301982</v>
      </c>
    </row>
    <row r="37" spans="1:6" x14ac:dyDescent="0.35">
      <c r="A37" s="99">
        <v>43861</v>
      </c>
      <c r="B37" t="str">
        <f>Table1[[#This Row],[Prodgrp1]]&amp;Table1[[#This Row],[Prodgrp2]]</f>
        <v>GolvvärmeShuntgrupper</v>
      </c>
      <c r="C37" t="s">
        <v>41</v>
      </c>
      <c r="D37" t="s">
        <v>39</v>
      </c>
      <c r="E37" s="87">
        <v>42613842</v>
      </c>
      <c r="F37" s="87">
        <v>13628</v>
      </c>
    </row>
    <row r="38" spans="1:6" x14ac:dyDescent="0.35">
      <c r="A38" s="99">
        <v>43861</v>
      </c>
      <c r="B38" t="str">
        <f>Table1[[#This Row],[Prodgrp1]]&amp;Table1[[#This Row],[Prodgrp2]]</f>
        <v>MarkvärmeTomrör</v>
      </c>
      <c r="C38" t="s">
        <v>53</v>
      </c>
      <c r="D38" t="s">
        <v>58</v>
      </c>
      <c r="E38" s="87">
        <v>2295180</v>
      </c>
      <c r="F38" s="87">
        <v>7058</v>
      </c>
    </row>
    <row r="39" spans="1:6" x14ac:dyDescent="0.35">
      <c r="A39" s="99">
        <v>43861</v>
      </c>
      <c r="B39" t="str">
        <f>Table1[[#This Row],[Prodgrp1]]&amp;Table1[[#This Row],[Prodgrp2]]</f>
        <v>ArmaturVentiler</v>
      </c>
      <c r="C39" t="s">
        <v>34</v>
      </c>
      <c r="D39" t="s">
        <v>33</v>
      </c>
      <c r="E39" s="87">
        <v>18870956</v>
      </c>
      <c r="F39" s="87">
        <v>99328</v>
      </c>
    </row>
    <row r="40" spans="1:6" x14ac:dyDescent="0.35">
      <c r="A40" s="99">
        <v>43861</v>
      </c>
      <c r="B40" t="str">
        <f>Table1[[#This Row],[Prodgrp1]]&amp;Table1[[#This Row],[Prodgrp2]]</f>
        <v>GolvvärmeVentiler</v>
      </c>
      <c r="C40" t="s">
        <v>41</v>
      </c>
      <c r="D40" t="s">
        <v>33</v>
      </c>
      <c r="E40" s="87">
        <v>6077118</v>
      </c>
      <c r="F40" s="87">
        <v>39325</v>
      </c>
    </row>
    <row r="41" spans="1:6" x14ac:dyDescent="0.35">
      <c r="A41" s="99">
        <v>43861</v>
      </c>
      <c r="B41" t="str">
        <f>Table1[[#This Row],[Prodgrp1]]&amp;Table1[[#This Row],[Prodgrp2]]</f>
        <v>MarkvärmeVentiler</v>
      </c>
      <c r="C41" t="s">
        <v>53</v>
      </c>
      <c r="D41" t="s">
        <v>33</v>
      </c>
      <c r="E41" s="87">
        <v>13933510</v>
      </c>
      <c r="F41" s="87">
        <v>187283</v>
      </c>
    </row>
    <row r="42" spans="1:6" x14ac:dyDescent="0.35">
      <c r="A42" s="99">
        <v>43861</v>
      </c>
      <c r="B42" t="str">
        <f>Table1[[#This Row],[Prodgrp1]]&amp;Table1[[#This Row],[Prodgrp2]]</f>
        <v>MarkvärmeVerktyg</v>
      </c>
      <c r="C42" t="s">
        <v>53</v>
      </c>
      <c r="D42" t="s">
        <v>52</v>
      </c>
      <c r="E42" s="87">
        <v>7539122</v>
      </c>
      <c r="F42" s="87">
        <v>30781</v>
      </c>
    </row>
    <row r="43" spans="1:6" x14ac:dyDescent="0.35">
      <c r="A43" s="99">
        <v>43496</v>
      </c>
      <c r="B43" t="str">
        <f>Table1[[#This Row],[Prodgrp1]]&amp;Table1[[#This Row],[Prodgrp2]]</f>
        <v>ArmaturArmatur</v>
      </c>
      <c r="C43" t="s">
        <v>34</v>
      </c>
      <c r="D43" t="s">
        <v>34</v>
      </c>
      <c r="E43" s="87">
        <v>2453346</v>
      </c>
      <c r="F43" s="87">
        <v>5813</v>
      </c>
    </row>
    <row r="44" spans="1:6" x14ac:dyDescent="0.35">
      <c r="A44" s="99">
        <v>43496</v>
      </c>
      <c r="B44" t="str">
        <f>Table1[[#This Row],[Prodgrp1]]&amp;Table1[[#This Row],[Prodgrp2]]</f>
        <v>GolvvärmeElpannor</v>
      </c>
      <c r="C44" t="s">
        <v>41</v>
      </c>
      <c r="D44" t="s">
        <v>42</v>
      </c>
      <c r="E44" s="87">
        <v>4187072</v>
      </c>
      <c r="F44" s="87">
        <v>701</v>
      </c>
    </row>
    <row r="45" spans="1:6" x14ac:dyDescent="0.35">
      <c r="A45" s="99">
        <v>43496</v>
      </c>
      <c r="B45" t="str">
        <f>Table1[[#This Row],[Prodgrp1]]&amp;Table1[[#This Row],[Prodgrp2]]</f>
        <v>GolvvärmeFördelare</v>
      </c>
      <c r="C45" t="s">
        <v>41</v>
      </c>
      <c r="D45" t="s">
        <v>40</v>
      </c>
      <c r="E45" s="87">
        <v>47210385</v>
      </c>
      <c r="F45" s="87">
        <v>34394</v>
      </c>
    </row>
    <row r="46" spans="1:6" x14ac:dyDescent="0.35">
      <c r="A46" s="99">
        <v>43496</v>
      </c>
      <c r="B46" t="str">
        <f>Table1[[#This Row],[Prodgrp1]]&amp;Table1[[#This Row],[Prodgrp2]]</f>
        <v>MarkvärmeFördelare</v>
      </c>
      <c r="C46" t="s">
        <v>53</v>
      </c>
      <c r="D46" t="s">
        <v>40</v>
      </c>
      <c r="E46" s="87">
        <v>1390118</v>
      </c>
      <c r="F46" s="87">
        <v>23608</v>
      </c>
    </row>
    <row r="47" spans="1:6" x14ac:dyDescent="0.35">
      <c r="A47" s="99">
        <v>43496</v>
      </c>
      <c r="B47" t="str">
        <f>Table1[[#This Row],[Prodgrp1]]&amp;Table1[[#This Row],[Prodgrp2]]</f>
        <v>GolvvärmeFördelarskåp</v>
      </c>
      <c r="C47" t="s">
        <v>41</v>
      </c>
      <c r="D47" t="s">
        <v>43</v>
      </c>
      <c r="E47" s="87">
        <v>79687595</v>
      </c>
      <c r="F47" s="87">
        <v>199572</v>
      </c>
    </row>
    <row r="48" spans="1:6" x14ac:dyDescent="0.35">
      <c r="A48" s="99">
        <v>43496</v>
      </c>
      <c r="B48" t="str">
        <f>Table1[[#This Row],[Prodgrp1]]&amp;Table1[[#This Row],[Prodgrp2]]</f>
        <v>MarkvärmeFördelarskåp</v>
      </c>
      <c r="C48" t="s">
        <v>53</v>
      </c>
      <c r="D48" t="s">
        <v>43</v>
      </c>
      <c r="E48" s="87">
        <v>92832970</v>
      </c>
      <c r="F48" s="87">
        <v>741790</v>
      </c>
    </row>
    <row r="49" spans="1:6" x14ac:dyDescent="0.35">
      <c r="A49" s="99">
        <v>43496</v>
      </c>
      <c r="B49" t="str">
        <f>Table1[[#This Row],[Prodgrp1]]&amp;Table1[[#This Row],[Prodgrp2]]</f>
        <v>GolvvärmeFördelartillbehör</v>
      </c>
      <c r="C49" t="s">
        <v>41</v>
      </c>
      <c r="D49" t="s">
        <v>44</v>
      </c>
      <c r="E49" s="87">
        <v>1296140</v>
      </c>
      <c r="F49" s="87">
        <v>240508</v>
      </c>
    </row>
    <row r="50" spans="1:6" x14ac:dyDescent="0.35">
      <c r="A50" s="99">
        <v>43496</v>
      </c>
      <c r="B50" t="str">
        <f>Table1[[#This Row],[Prodgrp1]]&amp;Table1[[#This Row],[Prodgrp2]]</f>
        <v>MarkvärmeFördelartillbehör</v>
      </c>
      <c r="C50" t="s">
        <v>53</v>
      </c>
      <c r="D50" t="s">
        <v>44</v>
      </c>
      <c r="E50" s="87">
        <v>32168084</v>
      </c>
      <c r="F50" s="87">
        <v>474355</v>
      </c>
    </row>
    <row r="51" spans="1:6" x14ac:dyDescent="0.35">
      <c r="A51" s="99">
        <v>43496</v>
      </c>
      <c r="B51" t="str">
        <f>Table1[[#This Row],[Prodgrp1]]&amp;Table1[[#This Row],[Prodgrp2]]</f>
        <v>GolvvärmeFörläggningsdetaljer</v>
      </c>
      <c r="C51" t="s">
        <v>41</v>
      </c>
      <c r="D51" t="s">
        <v>45</v>
      </c>
      <c r="E51" s="87">
        <v>110561417</v>
      </c>
      <c r="F51" s="87">
        <v>6743693</v>
      </c>
    </row>
    <row r="52" spans="1:6" x14ac:dyDescent="0.35">
      <c r="A52" s="99">
        <v>43496</v>
      </c>
      <c r="B52" t="str">
        <f>Table1[[#This Row],[Prodgrp1]]&amp;Table1[[#This Row],[Prodgrp2]]</f>
        <v>MarkvärmeFörläggningsdetaljer</v>
      </c>
      <c r="C52" t="s">
        <v>53</v>
      </c>
      <c r="D52" t="s">
        <v>45</v>
      </c>
      <c r="E52" s="87">
        <v>90697</v>
      </c>
      <c r="F52" s="87">
        <v>391</v>
      </c>
    </row>
    <row r="53" spans="1:6" x14ac:dyDescent="0.35">
      <c r="A53" s="99">
        <v>43496</v>
      </c>
      <c r="B53" t="str">
        <f>Table1[[#This Row],[Prodgrp1]]&amp;Table1[[#This Row],[Prodgrp2]]</f>
        <v>GolvvärmeIsolerat</v>
      </c>
      <c r="C53" t="s">
        <v>41</v>
      </c>
      <c r="D53" t="s">
        <v>46</v>
      </c>
      <c r="E53" s="87">
        <v>51981</v>
      </c>
      <c r="F53" s="87">
        <v>286</v>
      </c>
    </row>
    <row r="54" spans="1:6" x14ac:dyDescent="0.35">
      <c r="A54" s="99">
        <v>43496</v>
      </c>
      <c r="B54" t="str">
        <f>Table1[[#This Row],[Prodgrp1]]&amp;Table1[[#This Row],[Prodgrp2]]</f>
        <v>MarkvärmeIsolerat</v>
      </c>
      <c r="C54" t="s">
        <v>53</v>
      </c>
      <c r="D54" t="s">
        <v>46</v>
      </c>
      <c r="E54" s="87">
        <v>13842555</v>
      </c>
      <c r="F54" s="87">
        <v>9103</v>
      </c>
    </row>
    <row r="55" spans="1:6" x14ac:dyDescent="0.35">
      <c r="A55" s="99">
        <v>43496</v>
      </c>
      <c r="B55" t="str">
        <f>Table1[[#This Row],[Prodgrp1]]&amp;Table1[[#This Row],[Prodgrp2]]</f>
        <v>ArmaturKopplingar</v>
      </c>
      <c r="C55" t="s">
        <v>34</v>
      </c>
      <c r="D55" t="s">
        <v>35</v>
      </c>
      <c r="E55" s="87">
        <v>298698</v>
      </c>
      <c r="F55" s="87">
        <v>5490</v>
      </c>
    </row>
    <row r="56" spans="1:6" x14ac:dyDescent="0.35">
      <c r="A56" s="99">
        <v>43496</v>
      </c>
      <c r="B56" t="str">
        <f>Table1[[#This Row],[Prodgrp1]]&amp;Table1[[#This Row],[Prodgrp2]]</f>
        <v>GolvvärmeKopplingar</v>
      </c>
      <c r="C56" t="s">
        <v>41</v>
      </c>
      <c r="D56" t="s">
        <v>35</v>
      </c>
      <c r="E56" s="87">
        <v>8009091</v>
      </c>
      <c r="F56" s="87">
        <v>305674</v>
      </c>
    </row>
    <row r="57" spans="1:6" x14ac:dyDescent="0.35">
      <c r="A57" s="99">
        <v>43496</v>
      </c>
      <c r="B57" t="str">
        <f>Table1[[#This Row],[Prodgrp1]]&amp;Table1[[#This Row],[Prodgrp2]]</f>
        <v>MarkvärmeKopplingar</v>
      </c>
      <c r="C57" t="s">
        <v>53</v>
      </c>
      <c r="D57" t="s">
        <v>35</v>
      </c>
      <c r="E57" s="87">
        <v>28617163</v>
      </c>
      <c r="F57" s="87">
        <v>803543</v>
      </c>
    </row>
    <row r="58" spans="1:6" x14ac:dyDescent="0.35">
      <c r="A58" s="99">
        <v>43496</v>
      </c>
      <c r="B58" t="str">
        <f>Table1[[#This Row],[Prodgrp1]]&amp;Table1[[#This Row],[Prodgrp2]]</f>
        <v>GolvvärmeLim &amp; Primer</v>
      </c>
      <c r="C58" t="s">
        <v>41</v>
      </c>
      <c r="D58" t="s">
        <v>47</v>
      </c>
      <c r="E58" s="87">
        <v>545632</v>
      </c>
      <c r="F58" s="87">
        <v>2703</v>
      </c>
    </row>
    <row r="59" spans="1:6" x14ac:dyDescent="0.35">
      <c r="A59" s="99">
        <v>43496</v>
      </c>
      <c r="B59" t="str">
        <f>Table1[[#This Row],[Prodgrp1]]&amp;Table1[[#This Row],[Prodgrp2]]</f>
        <v>GolvvärmeMonteringsdetaljer</v>
      </c>
      <c r="C59" t="s">
        <v>41</v>
      </c>
      <c r="D59" t="s">
        <v>48</v>
      </c>
      <c r="E59" s="87">
        <v>2202201</v>
      </c>
      <c r="F59" s="87">
        <v>56911</v>
      </c>
    </row>
    <row r="60" spans="1:6" x14ac:dyDescent="0.35">
      <c r="A60" s="99">
        <v>43496</v>
      </c>
      <c r="B60" t="str">
        <f>Table1[[#This Row],[Prodgrp1]]&amp;Table1[[#This Row],[Prodgrp2]]</f>
        <v>MarkvärmeMonteringsdetaljer</v>
      </c>
      <c r="C60" t="s">
        <v>53</v>
      </c>
      <c r="D60" t="s">
        <v>48</v>
      </c>
      <c r="E60" s="87">
        <v>57778741</v>
      </c>
      <c r="F60" s="87">
        <v>3127180</v>
      </c>
    </row>
    <row r="61" spans="1:6" x14ac:dyDescent="0.35">
      <c r="A61" s="99">
        <v>43496</v>
      </c>
      <c r="B61" t="str">
        <f>Table1[[#This Row],[Prodgrp1]]&amp;Table1[[#This Row],[Prodgrp2]]</f>
        <v>GolvvärmeNaket</v>
      </c>
      <c r="C61" t="s">
        <v>41</v>
      </c>
      <c r="D61" t="s">
        <v>49</v>
      </c>
      <c r="E61" s="87">
        <v>108315196</v>
      </c>
      <c r="F61" s="87">
        <v>42653</v>
      </c>
    </row>
    <row r="62" spans="1:6" x14ac:dyDescent="0.35">
      <c r="A62" s="99">
        <v>43496</v>
      </c>
      <c r="B62" t="str">
        <f>Table1[[#This Row],[Prodgrp1]]&amp;Table1[[#This Row],[Prodgrp2]]</f>
        <v>MarkvärmeNaket</v>
      </c>
      <c r="C62" t="s">
        <v>53</v>
      </c>
      <c r="D62" t="s">
        <v>49</v>
      </c>
      <c r="E62" s="87">
        <v>18553122</v>
      </c>
      <c r="F62" s="87">
        <v>2782018</v>
      </c>
    </row>
    <row r="63" spans="1:6" x14ac:dyDescent="0.35">
      <c r="A63" s="99">
        <v>43496</v>
      </c>
      <c r="B63" t="str">
        <f>Table1[[#This Row],[Prodgrp1]]&amp;Table1[[#This Row],[Prodgrp2]]</f>
        <v>MarkvärmeNaket Raka</v>
      </c>
      <c r="C63" t="s">
        <v>53</v>
      </c>
      <c r="D63" t="s">
        <v>55</v>
      </c>
      <c r="E63" s="87">
        <v>46694376</v>
      </c>
      <c r="F63" s="87">
        <v>308100</v>
      </c>
    </row>
    <row r="64" spans="1:6" x14ac:dyDescent="0.35">
      <c r="A64" s="99">
        <v>43496</v>
      </c>
      <c r="B64" t="str">
        <f>Table1[[#This Row],[Prodgrp1]]&amp;Table1[[#This Row],[Prodgrp2]]</f>
        <v>MarkvärmePressPex</v>
      </c>
      <c r="C64" t="s">
        <v>53</v>
      </c>
      <c r="D64" t="s">
        <v>56</v>
      </c>
      <c r="E64" s="87">
        <v>217017062</v>
      </c>
      <c r="F64" s="87">
        <v>3552701</v>
      </c>
    </row>
    <row r="65" spans="1:6" x14ac:dyDescent="0.35">
      <c r="A65" s="99">
        <v>43496</v>
      </c>
      <c r="B65" t="str">
        <f>Table1[[#This Row],[Prodgrp1]]&amp;Table1[[#This Row],[Prodgrp2]]</f>
        <v>GolvvärmePushFit</v>
      </c>
      <c r="C65" t="s">
        <v>41</v>
      </c>
      <c r="D65" t="s">
        <v>50</v>
      </c>
      <c r="E65" s="87">
        <v>184310</v>
      </c>
      <c r="F65" s="87">
        <v>3353</v>
      </c>
    </row>
    <row r="66" spans="1:6" x14ac:dyDescent="0.35">
      <c r="A66" s="99">
        <v>43496</v>
      </c>
      <c r="B66" t="str">
        <f>Table1[[#This Row],[Prodgrp1]]&amp;Table1[[#This Row],[Prodgrp2]]</f>
        <v>MarkvärmePushFit</v>
      </c>
      <c r="C66" t="s">
        <v>53</v>
      </c>
      <c r="D66" t="s">
        <v>50</v>
      </c>
      <c r="E66" s="87">
        <v>17539887</v>
      </c>
      <c r="F66" s="87">
        <v>270878</v>
      </c>
    </row>
    <row r="67" spans="1:6" x14ac:dyDescent="0.35">
      <c r="A67" s="99">
        <v>43496</v>
      </c>
      <c r="B67" t="str">
        <f>Table1[[#This Row],[Prodgrp1]]&amp;Table1[[#This Row],[Prodgrp2]]</f>
        <v>ArmaturReglerutrustning</v>
      </c>
      <c r="C67" t="s">
        <v>34</v>
      </c>
      <c r="D67" t="s">
        <v>36</v>
      </c>
      <c r="E67" s="87">
        <v>523804</v>
      </c>
      <c r="F67" s="87">
        <v>793</v>
      </c>
    </row>
    <row r="68" spans="1:6" x14ac:dyDescent="0.35">
      <c r="A68" s="99">
        <v>43496</v>
      </c>
      <c r="B68" t="str">
        <f>Table1[[#This Row],[Prodgrp1]]&amp;Table1[[#This Row],[Prodgrp2]]</f>
        <v>GolvvärmeReglerutrustning</v>
      </c>
      <c r="C68" t="s">
        <v>41</v>
      </c>
      <c r="D68" t="s">
        <v>36</v>
      </c>
      <c r="E68" s="87">
        <v>958995</v>
      </c>
      <c r="F68" s="87">
        <v>408</v>
      </c>
    </row>
    <row r="69" spans="1:6" x14ac:dyDescent="0.35">
      <c r="A69" s="99">
        <v>43496</v>
      </c>
      <c r="B69" t="str">
        <f>Table1[[#This Row],[Prodgrp1]]&amp;Table1[[#This Row],[Prodgrp2]]</f>
        <v>ArmaturReservdelar</v>
      </c>
      <c r="C69" t="s">
        <v>34</v>
      </c>
      <c r="D69" t="s">
        <v>37</v>
      </c>
      <c r="E69" s="87">
        <v>131864</v>
      </c>
      <c r="F69" s="87">
        <v>1206</v>
      </c>
    </row>
    <row r="70" spans="1:6" x14ac:dyDescent="0.35">
      <c r="A70" s="99">
        <v>43496</v>
      </c>
      <c r="B70" t="str">
        <f>Table1[[#This Row],[Prodgrp1]]&amp;Table1[[#This Row],[Prodgrp2]]</f>
        <v>GolvvärmeReservdelar</v>
      </c>
      <c r="C70" t="s">
        <v>41</v>
      </c>
      <c r="D70" t="s">
        <v>37</v>
      </c>
      <c r="E70" s="87">
        <v>2228212</v>
      </c>
      <c r="F70" s="87">
        <v>66794</v>
      </c>
    </row>
    <row r="71" spans="1:6" x14ac:dyDescent="0.35">
      <c r="A71" s="99">
        <v>43496</v>
      </c>
      <c r="B71" t="str">
        <f>Table1[[#This Row],[Prodgrp1]]&amp;Table1[[#This Row],[Prodgrp2]]</f>
        <v>MarkvärmeReservdelar</v>
      </c>
      <c r="C71" t="s">
        <v>53</v>
      </c>
      <c r="D71" t="s">
        <v>37</v>
      </c>
      <c r="E71" s="87">
        <v>2556933</v>
      </c>
      <c r="F71" s="87">
        <v>97557</v>
      </c>
    </row>
    <row r="72" spans="1:6" x14ac:dyDescent="0.35">
      <c r="A72" s="99">
        <v>43496</v>
      </c>
      <c r="B72" t="str">
        <f>Table1[[#This Row],[Prodgrp1]]&amp;Table1[[#This Row],[Prodgrp2]]</f>
        <v>GolvvärmeRiR</v>
      </c>
      <c r="C72" t="s">
        <v>41</v>
      </c>
      <c r="D72" t="s">
        <v>51</v>
      </c>
      <c r="E72" s="87">
        <v>3371329</v>
      </c>
      <c r="F72" s="87">
        <v>2216</v>
      </c>
    </row>
    <row r="73" spans="1:6" x14ac:dyDescent="0.35">
      <c r="A73" s="99">
        <v>43496</v>
      </c>
      <c r="B73" t="str">
        <f>Table1[[#This Row],[Prodgrp1]]&amp;Table1[[#This Row],[Prodgrp2]]</f>
        <v>MarkvärmeRiR</v>
      </c>
      <c r="C73" t="s">
        <v>53</v>
      </c>
      <c r="D73" t="s">
        <v>51</v>
      </c>
      <c r="E73" s="87">
        <v>173851068</v>
      </c>
      <c r="F73" s="87">
        <v>161583</v>
      </c>
    </row>
    <row r="74" spans="1:6" x14ac:dyDescent="0.35">
      <c r="A74" s="99">
        <v>43496</v>
      </c>
      <c r="B74" t="str">
        <f>Table1[[#This Row],[Prodgrp1]]&amp;Table1[[#This Row],[Prodgrp2]]</f>
        <v>MarkvärmeRiR - Isolerat</v>
      </c>
      <c r="C74" t="s">
        <v>53</v>
      </c>
      <c r="D74" t="s">
        <v>57</v>
      </c>
      <c r="E74" s="87">
        <v>64739681</v>
      </c>
      <c r="F74" s="87">
        <v>36120</v>
      </c>
    </row>
    <row r="75" spans="1:6" x14ac:dyDescent="0.35">
      <c r="A75" s="99">
        <v>43496</v>
      </c>
      <c r="B75" t="str">
        <f>Table1[[#This Row],[Prodgrp1]]&amp;Table1[[#This Row],[Prodgrp2]]</f>
        <v>MarkvärmeRörverktyg</v>
      </c>
      <c r="C75" t="s">
        <v>53</v>
      </c>
      <c r="D75" t="s">
        <v>54</v>
      </c>
      <c r="E75" s="87">
        <v>469776</v>
      </c>
      <c r="F75" s="87">
        <v>1352</v>
      </c>
    </row>
    <row r="76" spans="1:6" x14ac:dyDescent="0.35">
      <c r="A76" s="99">
        <v>43496</v>
      </c>
      <c r="B76" t="str">
        <f>Table1[[#This Row],[Prodgrp1]]&amp;Table1[[#This Row],[Prodgrp2]]</f>
        <v>ArmaturRumsreglering</v>
      </c>
      <c r="C76" t="s">
        <v>34</v>
      </c>
      <c r="D76" t="s">
        <v>38</v>
      </c>
      <c r="E76" s="87">
        <v>341341</v>
      </c>
      <c r="F76" s="87">
        <v>1097</v>
      </c>
    </row>
    <row r="77" spans="1:6" x14ac:dyDescent="0.35">
      <c r="A77" s="99">
        <v>43496</v>
      </c>
      <c r="B77" t="str">
        <f>Table1[[#This Row],[Prodgrp1]]&amp;Table1[[#This Row],[Prodgrp2]]</f>
        <v>GolvvärmeRumsreglering</v>
      </c>
      <c r="C77" t="s">
        <v>41</v>
      </c>
      <c r="D77" t="s">
        <v>38</v>
      </c>
      <c r="E77" s="87">
        <v>86727858</v>
      </c>
      <c r="F77" s="87">
        <v>270494</v>
      </c>
    </row>
    <row r="78" spans="1:6" x14ac:dyDescent="0.35">
      <c r="A78" s="99">
        <v>43496</v>
      </c>
      <c r="B78" t="str">
        <f>Table1[[#This Row],[Prodgrp1]]&amp;Table1[[#This Row],[Prodgrp2]]</f>
        <v>GolvvärmeShuntgrupper</v>
      </c>
      <c r="C78" t="s">
        <v>41</v>
      </c>
      <c r="D78" t="s">
        <v>39</v>
      </c>
      <c r="E78" s="87">
        <v>35339254</v>
      </c>
      <c r="F78" s="87">
        <v>12440</v>
      </c>
    </row>
    <row r="79" spans="1:6" x14ac:dyDescent="0.35">
      <c r="A79" s="99">
        <v>43496</v>
      </c>
      <c r="B79" t="str">
        <f>Table1[[#This Row],[Prodgrp1]]&amp;Table1[[#This Row],[Prodgrp2]]</f>
        <v>MarkvärmeTomrör</v>
      </c>
      <c r="C79" t="s">
        <v>53</v>
      </c>
      <c r="D79" t="s">
        <v>58</v>
      </c>
      <c r="E79" s="87">
        <v>1939805</v>
      </c>
      <c r="F79" s="87">
        <v>7195</v>
      </c>
    </row>
    <row r="80" spans="1:6" x14ac:dyDescent="0.35">
      <c r="A80" s="99">
        <v>43496</v>
      </c>
      <c r="B80" t="str">
        <f>Table1[[#This Row],[Prodgrp1]]&amp;Table1[[#This Row],[Prodgrp2]]</f>
        <v>ArmaturVentiler</v>
      </c>
      <c r="C80" t="s">
        <v>34</v>
      </c>
      <c r="D80" t="s">
        <v>33</v>
      </c>
      <c r="E80" s="87">
        <v>16067095</v>
      </c>
      <c r="F80" s="87">
        <v>95503</v>
      </c>
    </row>
    <row r="81" spans="1:6" x14ac:dyDescent="0.35">
      <c r="A81" s="99">
        <v>43496</v>
      </c>
      <c r="B81" t="str">
        <f>Table1[[#This Row],[Prodgrp1]]&amp;Table1[[#This Row],[Prodgrp2]]</f>
        <v>GolvvärmeVentiler</v>
      </c>
      <c r="C81" t="s">
        <v>41</v>
      </c>
      <c r="D81" t="s">
        <v>33</v>
      </c>
      <c r="E81" s="87">
        <v>5669630</v>
      </c>
      <c r="F81" s="87">
        <v>37691</v>
      </c>
    </row>
    <row r="82" spans="1:6" x14ac:dyDescent="0.35">
      <c r="A82" s="99">
        <v>43496</v>
      </c>
      <c r="B82" t="str">
        <f>Table1[[#This Row],[Prodgrp1]]&amp;Table1[[#This Row],[Prodgrp2]]</f>
        <v>MarkvärmeVentiler</v>
      </c>
      <c r="C82" t="s">
        <v>53</v>
      </c>
      <c r="D82" t="s">
        <v>33</v>
      </c>
      <c r="E82" s="87">
        <v>11331563</v>
      </c>
      <c r="F82" s="87">
        <v>176302</v>
      </c>
    </row>
    <row r="83" spans="1:6" x14ac:dyDescent="0.35">
      <c r="A83" s="99">
        <v>43496</v>
      </c>
      <c r="B83" t="str">
        <f>Table1[[#This Row],[Prodgrp1]]&amp;Table1[[#This Row],[Prodgrp2]]</f>
        <v>MarkvärmeVerktyg</v>
      </c>
      <c r="C83" t="s">
        <v>53</v>
      </c>
      <c r="D83" t="s">
        <v>52</v>
      </c>
      <c r="E83" s="87">
        <v>6129179</v>
      </c>
      <c r="F83" s="87">
        <v>28564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c79007-0f6b-4070-8f16-a07b1381addd">
      <Terms xmlns="http://schemas.microsoft.com/office/infopath/2007/PartnerControls"/>
    </lcf76f155ced4ddcb4097134ff3c332f>
    <TaxCatchAll xmlns="7f7a4943-51c9-4d58-a428-de94190084f7" xsi:nil="true"/>
    <_Flow_SignoffStatus xmlns="a2c79007-0f6b-4070-8f16-a07b1381ad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9BDE8DF0547A499A38D2B947BA729A" ma:contentTypeVersion="17" ma:contentTypeDescription="Create a new document." ma:contentTypeScope="" ma:versionID="933384011b0e7e73bd9e9b438250a94f">
  <xsd:schema xmlns:xsd="http://www.w3.org/2001/XMLSchema" xmlns:xs="http://www.w3.org/2001/XMLSchema" xmlns:p="http://schemas.microsoft.com/office/2006/metadata/properties" xmlns:ns2="7d39d48c-e121-4aec-aeea-18bb3e2d5f76" xmlns:ns3="a2c79007-0f6b-4070-8f16-a07b1381addd" xmlns:ns4="7f7a4943-51c9-4d58-a428-de94190084f7" targetNamespace="http://schemas.microsoft.com/office/2006/metadata/properties" ma:root="true" ma:fieldsID="6dd05032af6711b14607107bbcb59bd4" ns2:_="" ns3:_="" ns4:_="">
    <xsd:import namespace="7d39d48c-e121-4aec-aeea-18bb3e2d5f76"/>
    <xsd:import namespace="a2c79007-0f6b-4070-8f16-a07b1381addd"/>
    <xsd:import namespace="7f7a4943-51c9-4d58-a428-de94190084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9d48c-e121-4aec-aeea-18bb3e2d5f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79007-0f6b-4070-8f16-a07b1381a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6" nillable="true" ma:displayName="Sign-off status" ma:internalName="_x0024_Resources_x003a_core_x002c_Signoff_Status_x003b_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919ace7-8b75-4e41-b72d-1e57ff61d0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7a4943-51c9-4d58-a428-de94190084f7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bdb0280a-40b3-4430-a791-5974bd564e08}" ma:internalName="TaxCatchAll" ma:showField="CatchAllData" ma:web="7d39d48c-e121-4aec-aeea-18bb3e2d5f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77582F-AE5F-43EC-BC6A-3E5ADC5F4AF2}">
  <ds:schemaRefs>
    <ds:schemaRef ds:uri="http://schemas.microsoft.com/office/2006/metadata/properties"/>
    <ds:schemaRef ds:uri="http://schemas.microsoft.com/office/infopath/2007/PartnerControls"/>
    <ds:schemaRef ds:uri="a2c79007-0f6b-4070-8f16-a07b1381addd"/>
    <ds:schemaRef ds:uri="7f7a4943-51c9-4d58-a428-de94190084f7"/>
  </ds:schemaRefs>
</ds:datastoreItem>
</file>

<file path=customXml/itemProps2.xml><?xml version="1.0" encoding="utf-8"?>
<ds:datastoreItem xmlns:ds="http://schemas.openxmlformats.org/officeDocument/2006/customXml" ds:itemID="{0D6C6373-5AE0-433E-8BBC-B6A915CA32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5D008E-C88B-40AB-9E52-E2D6B45926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39d48c-e121-4aec-aeea-18bb3e2d5f76"/>
    <ds:schemaRef ds:uri="a2c79007-0f6b-4070-8f16-a07b1381addd"/>
    <ds:schemaRef ds:uri="7f7a4943-51c9-4d58-a428-de94190084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PVM simple</vt:lpstr>
      <vt:lpstr>PVM walk through</vt:lpstr>
      <vt:lpstr>factTable</vt:lpstr>
    </vt:vector>
  </TitlesOfParts>
  <Company>Lagerstedt &amp; Krantz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Tillberg</dc:creator>
  <cp:lastModifiedBy>Martin Tillberg</cp:lastModifiedBy>
  <dcterms:created xsi:type="dcterms:W3CDTF">2022-12-14T17:10:18Z</dcterms:created>
  <dcterms:modified xsi:type="dcterms:W3CDTF">2022-12-27T07:42:28Z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0x010100359BDE8DF0547A499A38D2B947BA729A</vt:lpwstr>
  </property>
  <property fmtid="{D5CDD505-2E9C-101B-9397-08002B2CF9AE}" pid="3" name="MediaServiceImageTags">
    <vt:lpwstr/>
  </property>
</Properties>
</file>