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hlergroup-my.sharepoint.com/personal/nimish_athalye_buhlergroup_com/Documents/Desktop/"/>
    </mc:Choice>
  </mc:AlternateContent>
  <xr:revisionPtr revIDLastSave="119" documentId="8_{2C984992-2167-430D-828A-BCD7C7A1D434}" xr6:coauthVersionLast="47" xr6:coauthVersionMax="47" xr10:uidLastSave="{747F0B54-4331-4968-A1D2-0724117D0385}"/>
  <bookViews>
    <workbookView xWindow="-120" yWindow="-120" windowWidth="38640" windowHeight="21240" xr2:uid="{0317EA25-2609-4E1A-BF9F-0C3B9F127405}"/>
  </bookViews>
  <sheets>
    <sheet name="Financial" sheetId="1" r:id="rId1"/>
    <sheet name="WorkingCapital" sheetId="2" r:id="rId2"/>
    <sheet name="Expected Outco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7" i="2"/>
  <c r="H8" i="2"/>
  <c r="H9" i="2"/>
  <c r="H10" i="2"/>
  <c r="H11" i="2"/>
  <c r="H2" i="2"/>
  <c r="G11" i="2"/>
  <c r="G10" i="2"/>
  <c r="G9" i="2"/>
  <c r="G8" i="2"/>
  <c r="G7" i="2"/>
  <c r="G5" i="2"/>
  <c r="G4" i="2"/>
  <c r="G3" i="2"/>
  <c r="G2" i="2"/>
  <c r="F3" i="2"/>
  <c r="F4" i="2"/>
  <c r="F5" i="2"/>
  <c r="F6" i="2"/>
  <c r="G6" i="2" s="1"/>
  <c r="H6" i="2" s="1"/>
  <c r="F7" i="2"/>
  <c r="F8" i="2"/>
  <c r="F9" i="2"/>
  <c r="F10" i="2"/>
  <c r="F11" i="2"/>
  <c r="F2" i="2"/>
  <c r="D9" i="2"/>
  <c r="D10" i="2"/>
  <c r="C3" i="2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C10" i="2"/>
  <c r="C11" i="2"/>
  <c r="D11" i="2" s="1"/>
  <c r="C2" i="2"/>
  <c r="D2" i="2" s="1"/>
  <c r="I11" i="1"/>
  <c r="I10" i="1"/>
  <c r="I9" i="1"/>
  <c r="I8" i="1"/>
  <c r="I5" i="1"/>
  <c r="I4" i="1"/>
  <c r="I3" i="1"/>
  <c r="I2" i="1"/>
  <c r="H11" i="1"/>
  <c r="H10" i="1"/>
  <c r="H9" i="1"/>
  <c r="H8" i="1"/>
  <c r="H5" i="1"/>
  <c r="H4" i="1"/>
  <c r="H3" i="1"/>
  <c r="H2" i="1"/>
  <c r="G3" i="1"/>
  <c r="G4" i="1"/>
  <c r="G5" i="1"/>
  <c r="G6" i="1"/>
  <c r="H6" i="1" s="1"/>
  <c r="I6" i="1" s="1"/>
  <c r="G7" i="1"/>
  <c r="H7" i="1" s="1"/>
  <c r="I7" i="1" s="1"/>
  <c r="G8" i="1"/>
  <c r="G9" i="1"/>
  <c r="G10" i="1"/>
  <c r="G11" i="1"/>
  <c r="G2" i="1"/>
  <c r="E3" i="1"/>
  <c r="E4" i="1"/>
  <c r="E5" i="1"/>
  <c r="E6" i="1"/>
  <c r="E7" i="1"/>
  <c r="E8" i="1"/>
  <c r="E9" i="1"/>
  <c r="E10" i="1"/>
  <c r="E11" i="1"/>
  <c r="E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<sst xmlns="http://schemas.openxmlformats.org/spreadsheetml/2006/main" count="43" uniqueCount="30">
  <si>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</si>
  <si>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</si>
  <si>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</si>
  <si>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</si>
  <si>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</si>
  <si>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</si>
  <si>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</si>
  <si>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</si>
  <si>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</si>
  <si>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</si>
  <si>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Turnover</t>
  </si>
  <si>
    <t>Rating</t>
  </si>
  <si>
    <t>Profit %</t>
  </si>
  <si>
    <t>TO_Rating</t>
  </si>
  <si>
    <t>Profit_Rating</t>
  </si>
  <si>
    <t>Quick Ratio</t>
  </si>
  <si>
    <t>Quick Ratio_Rating</t>
  </si>
  <si>
    <t>Total Financial Score</t>
  </si>
  <si>
    <t>Avg. Financial Score</t>
  </si>
  <si>
    <t>Inventory</t>
  </si>
  <si>
    <t>Inventory % of TO</t>
  </si>
  <si>
    <t>Inv_Rating</t>
  </si>
  <si>
    <t>Receivables % of TO</t>
  </si>
  <si>
    <t>Rec_Rating</t>
  </si>
  <si>
    <t>Total WC Score</t>
  </si>
  <si>
    <t>Avg. WC Score</t>
  </si>
  <si>
    <t>Filter 1</t>
  </si>
  <si>
    <t>Filter 2</t>
  </si>
  <si>
    <t>Company</t>
  </si>
  <si>
    <t xml:space="preserve">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</si>
</sst>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5" fontId="0" fillId="0" borderId="0" xfId="1" applyNumberFormat="1" applyFont="1"/>
    <xf numFmtId="9" fontId="0" fillId="0" borderId="0" xfId="2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2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/>
    <xf numFmtId="9" fontId="0" fillId="0" borderId="0" xfId="0" applyNumberFormat="1"/>
    <xf numFmtId="0" fontId="0" fillId="3" borderId="1" xfId="0" applyFill="1" applyBorder="1"/>
    <xf numFmtId="165" fontId="0" fillId="3" borderId="1" xfId="1" applyNumberFormat="1" applyFont="1" applyFill="1" applyBorder="1"/>
    <xf numFmtId="9" fontId="0" fillId="3" borderId="1" xfId="0" applyNumberFormat="1" applyFill="1" applyBorder="1"/>
    <xf numFmtId="165" fontId="0" fillId="3" borderId="1" xfId="1" applyNumberFormat="1" applyFont="1" applyFill="1" applyBorder="1" applyAlignment="1">
      <alignment horizontal="left" vertical="center"/>
    </xf>
    <xf numFmtId="0" fontId="0" fillId="4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68DC-4773-4D0E-85BB-E503B5158849}">
  <dimension ref="A1:I11"/>
  <sheetViews>
    <sheetView tabSelected="1" workbookViewId="0">
      <selection activeCell="G6" sqref="G6"/>
    </sheetView>
  </sheetViews>
  <sheetFormatPr defaultRowHeight="12.5" x14ac:dyDescent="0.25"/>
  <cols>
    <col min="1" max="1" width="11.54296875" customWidth="1"/>
    <col min="2" max="2" width="12.7265625" style="2" bestFit="1" customWidth="1"/>
    <col min="3" max="3" width="9.453125" bestFit="1" customWidth="1"/>
    <col min="4" max="4" width="11.453125" style="3" bestFit="1" customWidth="1"/>
    <col min="5" max="5" width="11.1796875" bestFit="1" customWidth="1"/>
    <col min="6" max="6" width="13.453125" style="9" customWidth="1"/>
    <col min="7" max="7" width="17.453125" bestFit="1" customWidth="1"/>
    <col min="8" max="9" width="17.6328125" customWidth="1"/>
  </cols>
  <sheetData>
    <row r="1" spans="1:9" x14ac:dyDescent="0.25">
      <c r="A1" s="4"/>
      <c r="B1" s="5" t="s">
        <v>10</v>
      </c>
      <c r="C1" s="10" t="s">
        <v>13</v>
      </c>
      <c r="D1" s="6" t="s">
        <v>12</v>
      </c>
      <c r="E1" s="10" t="s">
        <v>14</v>
      </c>
      <c r="F1" s="7" t="s">
        <v>15</v>
      </c>
      <c r="G1" s="10" t="s">
        <v>16</v>
      </c>
      <c r="H1" s="4" t="s">
        <v>17</v>
      </c>
      <c r="I1" s="4" t="s">
        <v>18</v>
      </c>
    </row>
    <row r="2" spans="1:9" x14ac:dyDescent="0.25">
      <c r="A2" t="s">
        <v>0</v>
      </c>
      <c r="B2" s="2">
        <v>5000000</v>
      </c>
      <c r="C2" s="11">
        <f>IF(B2&gt;1000000,10,IF(AND(B2&lt;1000000,B2&gt;100000),5,1))</f>
        <v>10</v>
      </c>
      <c r="D2" s="3">
        <v>0.28000000000000003</v>
      </c>
      <c r="E2" s="11">
        <f>IF(D2&gt;=0.5,10,IF(AND(D2&lt;0.5,D2&gt;0.25),5,1))</f>
        <v>5</v>
      </c>
      <c r="F2" s="8">
        <v>0.98</v>
      </c>
      <c r="G2" s="11">
        <f>IF(F2&lt;=1,10,IF(AND(F2&gt;1,F2&lt;1.25),5,1))</f>
        <v>10</v>
      </c>
      <c r="H2">
        <f>C2+E2+G2</f>
        <v>25</v>
      </c>
      <c r="I2" s="1">
        <f>H2/3</f>
        <v>8.3333333333333339</v>
      </c>
    </row>
    <row r="3" spans="1:9" x14ac:dyDescent="0.25">
      <c r="A3" t="s">
        <v>1</v>
      </c>
      <c r="B3" s="2">
        <v>2250000</v>
      </c>
      <c r="C3" s="11">
        <f t="shared" ref="C3:C11" si="0">IF(B3&gt;1000000,10,IF(AND(B3&lt;1000000,B3&gt;100000),5,1))</f>
        <v>10</v>
      </c>
      <c r="D3" s="3">
        <v>0.15</v>
      </c>
      <c r="E3" s="11">
        <f t="shared" ref="E3:E11" si="1">IF(D3&gt;=0.5,10,IF(AND(D3&lt;0.5,D3&gt;0.25),5,1))</f>
        <v>1</v>
      </c>
      <c r="F3" s="8">
        <v>2.1</v>
      </c>
      <c r="G3" s="11">
        <f t="shared" ref="G3:G11" si="2">IF(F3&lt;=1,10,IF(AND(F3&gt;1,F3&lt;1.25),5,1))</f>
        <v>1</v>
      </c>
      <c r="H3">
        <f t="shared" ref="H3:H11" si="3">C3+E3+G3</f>
        <v>12</v>
      </c>
      <c r="I3" s="1">
        <f t="shared" ref="I3:I11" si="4">H3/3</f>
        <v>4</v>
      </c>
    </row>
    <row r="4" spans="1:9" x14ac:dyDescent="0.25">
      <c r="A4" t="s">
        <v>2</v>
      </c>
      <c r="B4" s="2">
        <v>780000</v>
      </c>
      <c r="C4" s="11">
        <f t="shared" si="0"/>
        <v>5</v>
      </c>
      <c r="D4" s="3">
        <v>0.1</v>
      </c>
      <c r="E4" s="11">
        <f t="shared" si="1"/>
        <v>1</v>
      </c>
      <c r="F4" s="8">
        <v>3.56</v>
      </c>
      <c r="G4" s="11">
        <f t="shared" si="2"/>
        <v>1</v>
      </c>
      <c r="H4">
        <f t="shared" si="3"/>
        <v>7</v>
      </c>
      <c r="I4" s="1">
        <f t="shared" si="4"/>
        <v>2.3333333333333335</v>
      </c>
    </row>
    <row r="5" spans="1:9" x14ac:dyDescent="0.25">
      <c r="A5" t="s">
        <v>3</v>
      </c>
      <c r="B5" s="2">
        <v>200252</v>
      </c>
      <c r="C5" s="11">
        <f t="shared" si="0"/>
        <v>5</v>
      </c>
      <c r="D5" s="3">
        <v>0.125</v>
      </c>
      <c r="E5" s="11">
        <f t="shared" si="1"/>
        <v>1</v>
      </c>
      <c r="F5" s="8">
        <v>1.25</v>
      </c>
      <c r="G5" s="11">
        <f t="shared" si="2"/>
        <v>1</v>
      </c>
      <c r="H5">
        <f t="shared" si="3"/>
        <v>7</v>
      </c>
      <c r="I5" s="1">
        <f t="shared" si="4"/>
        <v>2.3333333333333335</v>
      </c>
    </row>
    <row r="6" spans="1:9" x14ac:dyDescent="0.25">
      <c r="A6" t="s">
        <v>4</v>
      </c>
      <c r="B6" s="2">
        <v>8752145</v>
      </c>
      <c r="C6" s="11">
        <f t="shared" si="0"/>
        <v>10</v>
      </c>
      <c r="D6" s="3">
        <v>0.56000000000000005</v>
      </c>
      <c r="E6" s="11">
        <f t="shared" si="1"/>
        <v>10</v>
      </c>
      <c r="F6" s="8">
        <v>1.1000000000000001</v>
      </c>
      <c r="G6" s="11">
        <f t="shared" si="2"/>
        <v>5</v>
      </c>
      <c r="H6">
        <f t="shared" si="3"/>
        <v>25</v>
      </c>
      <c r="I6" s="1">
        <f t="shared" si="4"/>
        <v>8.3333333333333339</v>
      </c>
    </row>
    <row r="7" spans="1:9" x14ac:dyDescent="0.25">
      <c r="A7" t="s">
        <v>5</v>
      </c>
      <c r="B7" s="2">
        <v>25632</v>
      </c>
      <c r="C7" s="11">
        <f t="shared" si="0"/>
        <v>1</v>
      </c>
      <c r="D7" s="3">
        <v>0.41</v>
      </c>
      <c r="E7" s="11">
        <f t="shared" si="1"/>
        <v>5</v>
      </c>
      <c r="F7" s="8">
        <v>1.2</v>
      </c>
      <c r="G7" s="11">
        <f t="shared" si="2"/>
        <v>5</v>
      </c>
      <c r="H7">
        <f t="shared" si="3"/>
        <v>11</v>
      </c>
      <c r="I7" s="1">
        <f t="shared" si="4"/>
        <v>3.6666666666666665</v>
      </c>
    </row>
    <row r="8" spans="1:9" x14ac:dyDescent="0.25">
      <c r="A8" t="s">
        <v>6</v>
      </c>
      <c r="B8" s="2">
        <v>25</v>
      </c>
      <c r="C8" s="11">
        <f t="shared" si="0"/>
        <v>1</v>
      </c>
      <c r="D8" s="3">
        <v>0.08</v>
      </c>
      <c r="E8" s="11">
        <f t="shared" si="1"/>
        <v>1</v>
      </c>
      <c r="F8" s="8">
        <v>0.87</v>
      </c>
      <c r="G8" s="11">
        <f t="shared" si="2"/>
        <v>10</v>
      </c>
      <c r="H8">
        <f t="shared" si="3"/>
        <v>12</v>
      </c>
      <c r="I8" s="1">
        <f t="shared" si="4"/>
        <v>4</v>
      </c>
    </row>
    <row r="9" spans="1:9" x14ac:dyDescent="0.25">
      <c r="A9" t="s">
        <v>7</v>
      </c>
      <c r="B9" s="2">
        <v>650000</v>
      </c>
      <c r="C9" s="11">
        <f t="shared" si="0"/>
        <v>5</v>
      </c>
      <c r="D9" s="3">
        <v>0.03</v>
      </c>
      <c r="E9" s="11">
        <f t="shared" si="1"/>
        <v>1</v>
      </c>
      <c r="F9" s="8">
        <v>11.5</v>
      </c>
      <c r="G9" s="11">
        <f t="shared" si="2"/>
        <v>1</v>
      </c>
      <c r="H9">
        <f t="shared" si="3"/>
        <v>7</v>
      </c>
      <c r="I9" s="1">
        <f t="shared" si="4"/>
        <v>2.3333333333333335</v>
      </c>
    </row>
    <row r="10" spans="1:9" x14ac:dyDescent="0.25">
      <c r="A10" t="s">
        <v>8</v>
      </c>
      <c r="B10" s="2">
        <v>1200000</v>
      </c>
      <c r="C10" s="11">
        <f t="shared" si="0"/>
        <v>10</v>
      </c>
      <c r="D10" s="3">
        <v>0.45</v>
      </c>
      <c r="E10" s="11">
        <f t="shared" si="1"/>
        <v>5</v>
      </c>
      <c r="F10" s="8">
        <v>5.2</v>
      </c>
      <c r="G10" s="11">
        <f t="shared" si="2"/>
        <v>1</v>
      </c>
      <c r="H10">
        <f t="shared" si="3"/>
        <v>16</v>
      </c>
      <c r="I10" s="1">
        <f t="shared" si="4"/>
        <v>5.333333333333333</v>
      </c>
    </row>
    <row r="11" spans="1:9" x14ac:dyDescent="0.25">
      <c r="A11" t="s">
        <v>9</v>
      </c>
      <c r="B11" s="2">
        <v>58200</v>
      </c>
      <c r="C11" s="11">
        <f t="shared" si="0"/>
        <v>1</v>
      </c>
      <c r="D11" s="3">
        <v>0.18</v>
      </c>
      <c r="E11" s="11">
        <f t="shared" si="1"/>
        <v>1</v>
      </c>
      <c r="F11" s="8">
        <v>1.1000000000000001</v>
      </c>
      <c r="G11" s="11">
        <f t="shared" si="2"/>
        <v>5</v>
      </c>
      <c r="H11">
        <f t="shared" si="3"/>
        <v>7</v>
      </c>
      <c r="I11" s="1">
        <f t="shared" si="4"/>
        <v>2.3333333333333335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8FEF-4C75-4C97-89CC-B2EC54DD33CD}">
  <dimension ref="A1:H11"/>
  <sheetViews>
    <sheetView workbookViewId="0">
      <selection activeCell="C4" sqref="C4"/>
    </sheetView>
  </sheetViews>
  <sheetFormatPr defaultRowHeight="12.5" x14ac:dyDescent="0.25"/>
  <cols>
    <col min="1" max="1" width="11.54296875" customWidth="1"/>
    <col min="2" max="2" width="12.7265625" style="2" bestFit="1" customWidth="1"/>
    <col min="3" max="3" width="16.81640625" style="2" bestFit="1" customWidth="1"/>
    <col min="4" max="4" width="9.453125" bestFit="1" customWidth="1"/>
    <col min="5" max="5" width="18" style="3" bestFit="1" customWidth="1"/>
    <col min="6" max="6" width="11.1796875" bestFit="1" customWidth="1"/>
    <col min="7" max="8" width="17.6328125" customWidth="1"/>
  </cols>
  <sheetData>
    <row r="1" spans="1:8" x14ac:dyDescent="0.25">
      <c r="A1" s="4"/>
      <c r="B1" s="5" t="s">
        <v>19</v>
      </c>
      <c r="C1" s="5" t="s">
        <v>20</v>
      </c>
      <c r="D1" s="10" t="s">
        <v>21</v>
      </c>
      <c r="E1" s="6" t="s">
        <v>22</v>
      </c>
      <c r="F1" s="10" t="s">
        <v>23</v>
      </c>
      <c r="G1" s="4" t="s">
        <v>24</v>
      </c>
      <c r="H1" s="4" t="s">
        <v>25</v>
      </c>
    </row>
    <row r="2" spans="1:8" x14ac:dyDescent="0.25">
      <c r="A2" t="s">
        <v>0</v>
      </c>
      <c r="B2" s="2">
        <v>1500000</v>
      </c>
      <c r="C2" s="3">
        <f>B2/Financial!B2</f>
        <v>0.3</v>
      </c>
      <c r="D2" s="11">
        <f>IF(C2&gt;=0.25,10,IF(AND(C2&lt;0.25,C2&gt;0.1),5,1))</f>
        <v>10</v>
      </c>
      <c r="E2" s="3">
        <v>0.28000000000000003</v>
      </c>
      <c r="F2" s="11">
        <f>IF(E2&gt;=0.3,10,IF(AND(E2&lt;0.3,E2&gt;0.1),5,1))</f>
        <v>5</v>
      </c>
      <c r="G2">
        <f>D2+F2</f>
        <v>15</v>
      </c>
      <c r="H2" s="1">
        <f>G2/2</f>
        <v>7.5</v>
      </c>
    </row>
    <row r="3" spans="1:8" x14ac:dyDescent="0.25">
      <c r="A3" t="s">
        <v>1</v>
      </c>
      <c r="B3" s="2">
        <v>1000000</v>
      </c>
      <c r="C3" s="3">
        <f>B3/Financial!B3</f>
        <v>0.44444444444444442</v>
      </c>
      <c r="D3" s="11">
        <f t="shared" ref="D3:D11" si="0">IF(C3&gt;=0.25,10,IF(AND(C3&lt;0.25,C3&gt;0.1),5,1))</f>
        <v>10</v>
      </c>
      <c r="E3" s="3">
        <v>0.15</v>
      </c>
      <c r="F3" s="11">
        <f t="shared" ref="F3:F11" si="1">IF(E3&gt;=0.3,10,IF(AND(E3&lt;0.3,E3&gt;0.1),5,1))</f>
        <v>5</v>
      </c>
      <c r="G3">
        <f t="shared" ref="G3:G11" si="2">D3+F3</f>
        <v>15</v>
      </c>
      <c r="H3" s="1">
        <f t="shared" ref="H3:H11" si="3">G3/2</f>
        <v>7.5</v>
      </c>
    </row>
    <row r="4" spans="1:8" x14ac:dyDescent="0.25">
      <c r="A4" t="s">
        <v>2</v>
      </c>
      <c r="B4" s="2">
        <v>100000</v>
      </c>
      <c r="C4" s="3">
        <f>B4/Financial!B4</f>
        <v>0.12820512820512819</v>
      </c>
      <c r="D4" s="11">
        <f t="shared" si="0"/>
        <v>5</v>
      </c>
      <c r="E4" s="3">
        <v>0.25</v>
      </c>
      <c r="F4" s="11">
        <f t="shared" si="1"/>
        <v>5</v>
      </c>
      <c r="G4">
        <f t="shared" si="2"/>
        <v>10</v>
      </c>
      <c r="H4" s="1">
        <f t="shared" si="3"/>
        <v>5</v>
      </c>
    </row>
    <row r="5" spans="1:8" x14ac:dyDescent="0.25">
      <c r="A5" t="s">
        <v>3</v>
      </c>
      <c r="B5" s="2">
        <v>50000</v>
      </c>
      <c r="C5" s="3">
        <f>B5/Financial!B5</f>
        <v>0.24968539640053533</v>
      </c>
      <c r="D5" s="11">
        <f t="shared" si="0"/>
        <v>5</v>
      </c>
      <c r="E5" s="3">
        <v>0.125</v>
      </c>
      <c r="F5" s="11">
        <f t="shared" si="1"/>
        <v>5</v>
      </c>
      <c r="G5">
        <f t="shared" si="2"/>
        <v>10</v>
      </c>
      <c r="H5" s="1">
        <f t="shared" si="3"/>
        <v>5</v>
      </c>
    </row>
    <row r="6" spans="1:8" x14ac:dyDescent="0.25">
      <c r="A6" t="s">
        <v>4</v>
      </c>
      <c r="B6" s="2">
        <v>5000000</v>
      </c>
      <c r="C6" s="3">
        <f>B6/Financial!B6</f>
        <v>0.57128852412751385</v>
      </c>
      <c r="D6" s="11">
        <f t="shared" si="0"/>
        <v>10</v>
      </c>
      <c r="E6" s="3">
        <v>0.17</v>
      </c>
      <c r="F6" s="11">
        <f t="shared" si="1"/>
        <v>5</v>
      </c>
      <c r="G6">
        <f t="shared" si="2"/>
        <v>15</v>
      </c>
      <c r="H6" s="1">
        <f t="shared" si="3"/>
        <v>7.5</v>
      </c>
    </row>
    <row r="7" spans="1:8" x14ac:dyDescent="0.25">
      <c r="A7" t="s">
        <v>5</v>
      </c>
      <c r="B7" s="2">
        <v>2100</v>
      </c>
      <c r="C7" s="3">
        <f>B7/Financial!B7</f>
        <v>8.1928838951310867E-2</v>
      </c>
      <c r="D7" s="11">
        <f t="shared" si="0"/>
        <v>1</v>
      </c>
      <c r="E7" s="3">
        <v>0.41</v>
      </c>
      <c r="F7" s="11">
        <f t="shared" si="1"/>
        <v>10</v>
      </c>
      <c r="G7">
        <f t="shared" si="2"/>
        <v>11</v>
      </c>
      <c r="H7" s="1">
        <f t="shared" si="3"/>
        <v>5.5</v>
      </c>
    </row>
    <row r="8" spans="1:8" x14ac:dyDescent="0.25">
      <c r="A8" t="s">
        <v>6</v>
      </c>
      <c r="B8" s="2">
        <v>1</v>
      </c>
      <c r="C8" s="3">
        <f>B8/Financial!B8</f>
        <v>0.04</v>
      </c>
      <c r="D8" s="11">
        <f t="shared" si="0"/>
        <v>1</v>
      </c>
      <c r="E8" s="3">
        <v>0.08</v>
      </c>
      <c r="F8" s="11">
        <f t="shared" si="1"/>
        <v>1</v>
      </c>
      <c r="G8">
        <f t="shared" si="2"/>
        <v>2</v>
      </c>
      <c r="H8" s="1">
        <f t="shared" si="3"/>
        <v>1</v>
      </c>
    </row>
    <row r="9" spans="1:8" x14ac:dyDescent="0.25">
      <c r="A9" t="s">
        <v>7</v>
      </c>
      <c r="B9" s="2">
        <v>58000</v>
      </c>
      <c r="C9" s="3">
        <f>B9/Financial!B9</f>
        <v>8.9230769230769225E-2</v>
      </c>
      <c r="D9" s="11">
        <f t="shared" si="0"/>
        <v>1</v>
      </c>
      <c r="E9" s="3">
        <v>0.03</v>
      </c>
      <c r="F9" s="11">
        <f t="shared" si="1"/>
        <v>1</v>
      </c>
      <c r="G9">
        <f t="shared" si="2"/>
        <v>2</v>
      </c>
      <c r="H9" s="1">
        <f t="shared" si="3"/>
        <v>1</v>
      </c>
    </row>
    <row r="10" spans="1:8" x14ac:dyDescent="0.25">
      <c r="A10" t="s">
        <v>8</v>
      </c>
      <c r="B10" s="2">
        <v>96000</v>
      </c>
      <c r="C10" s="3">
        <f>B10/Financial!B10</f>
        <v>0.08</v>
      </c>
      <c r="D10" s="11">
        <f t="shared" si="0"/>
        <v>1</v>
      </c>
      <c r="E10" s="3">
        <v>0.45</v>
      </c>
      <c r="F10" s="11">
        <f t="shared" si="1"/>
        <v>10</v>
      </c>
      <c r="G10">
        <f t="shared" si="2"/>
        <v>11</v>
      </c>
      <c r="H10" s="1">
        <f t="shared" si="3"/>
        <v>5.5</v>
      </c>
    </row>
    <row r="11" spans="1:8" x14ac:dyDescent="0.25">
      <c r="A11" t="s">
        <v>9</v>
      </c>
      <c r="B11" s="2">
        <v>8500</v>
      </c>
      <c r="C11" s="3">
        <f>B11/Financial!B11</f>
        <v>0.14604810996563575</v>
      </c>
      <c r="D11" s="11">
        <f t="shared" si="0"/>
        <v>5</v>
      </c>
      <c r="E11" s="3">
        <v>0.18</v>
      </c>
      <c r="F11" s="11">
        <f t="shared" si="1"/>
        <v>5</v>
      </c>
      <c r="G11">
        <f t="shared" si="2"/>
        <v>10</v>
      </c>
      <c r="H11" s="1">
        <f t="shared" si="3"/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8280-ED4E-49B0-B31B-E537F44B59DD}">
  <dimension ref="A1:C8"/>
  <sheetViews>
    <sheetView workbookViewId="0">
      <selection activeCell="C3" sqref="C3"/>
    </sheetView>
  </sheetViews>
  <sheetFormatPr defaultRowHeight="12.5" x14ac:dyDescent="0.25"/>
  <cols>
    <col min="1" max="1" width="16.81640625" bestFit="1" customWidth="1"/>
    <col min="2" max="2" width="10.1796875" bestFit="1" customWidth="1"/>
  </cols>
  <sheetData>
    <row r="1" spans="1:3" x14ac:dyDescent="0.25">
      <c r="A1" s="17" t="s">
        <v>26</v>
      </c>
      <c r="C1" s="17" t="s">
        <v>27</v>
      </c>
    </row>
    <row r="2" spans="1:3" x14ac:dyDescent="0.25">
      <c r="A2" t="s">
        <v>28</v>
      </c>
      <c r="C2" t="s">
        <v>11</v>
      </c>
    </row>
    <row r="3" spans="1:3" x14ac:dyDescent="0.25">
      <c r="A3" t="s">
        <v>4</v>
      </c>
      <c r="C3">
        <v>10</v>
      </c>
    </row>
    <row r="5" spans="1:3" x14ac:dyDescent="0.25">
      <c r="A5" s="13" t="s">
        <v>10</v>
      </c>
      <c r="B5" s="14">
        <v>8752145</v>
      </c>
    </row>
    <row r="6" spans="1:3" x14ac:dyDescent="0.25">
      <c r="A6" s="13" t="s">
        <v>29</v>
      </c>
      <c r="B6" s="15">
        <v>0.56000000000000005</v>
      </c>
    </row>
    <row r="7" spans="1:3" x14ac:dyDescent="0.25">
      <c r="A7" s="16" t="s">
        <v>20</v>
      </c>
      <c r="B7" s="15">
        <v>0.56999999999999995</v>
      </c>
    </row>
    <row r="8" spans="1:3" x14ac:dyDescent="0.25">
      <c r="A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</vt:lpstr>
      <vt:lpstr>WorkingCapital</vt:lpstr>
      <vt:lpstr>Expected Outcome</vt:lpstr>
    </vt:vector>
  </TitlesOfParts>
  <Company>Buhler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Athalye Nimish, CA1, BUZ</dc:creator>
  <cp:lastModifiedBy>Athalye Nimish, CA1, BUZ</cp:lastModifiedBy>
  <dcterms:created xsi:type="dcterms:W3CDTF">2022-11-12T23:38:27Z</dcterms:created>
  <dcterms:modified xsi:type="dcterms:W3CDTF">2022-11-13T00:16:35Z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