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pivotTables/pivotTable1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traeg-my.sharepoint.com/personal/mgadallah_tra_gov_eg/Documents/Download/Documents/My Online Training Hub/"/>
    </mc:Choice>
  </mc:AlternateContent>
  <xr:revisionPtr revIDLastSave="2" documentId="8_{7BC8A676-1D2D-47CE-9E8F-7F6CB9C1B750}" xr6:coauthVersionLast="47" xr6:coauthVersionMax="47" xr10:uidLastSave="{541F441E-B620-47AC-B5ED-42F172CC2DC1}"/>
  <bookViews>
    <workbookView xWindow="-120" yWindow="-120" windowWidth="29040" windowHeight="15840" tabRatio="776" firstSheet="3" activeTab="8" xr2:uid="{6FE08C2C-8EB0-4550-885C-D23EF68B9D7B}"/>
  </bookViews>
  <sheets>
    <sheet name="Index sheet" sheetId="9" r:id="rId1"/>
    <sheet name="1.RawDataIReceive" sheetId="1" r:id="rId2"/>
    <sheet name="2.1stAnalysis-Vertical" sheetId="10" r:id="rId3"/>
    <sheet name="3.2ndAnalysis-Horizontal" sheetId="11" r:id="rId4"/>
    <sheet name="4.3rdAnalysis-Ratio(Amount)" sheetId="12" r:id="rId5"/>
    <sheet name="5.4thAnalysis-Ratio(Times)" sheetId="13" r:id="rId6"/>
    <sheet name="6.5thAnalysis-Ratio(%)" sheetId="14" r:id="rId7"/>
    <sheet name="7.ALL" sheetId="16" r:id="rId8"/>
    <sheet name="Sparklines-Inside-PivotTables" sheetId="17" r:id="rId9"/>
  </sheets>
  <definedNames>
    <definedName name="___INDEX_SHEET___ASAP_Utilities">'Index sheet'!$A$1</definedName>
  </definedNames>
  <calcPr calcId="191029"/>
  <pivotCaches>
    <pivotCache cacheId="2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67" i="16" l="1"/>
  <c r="AK67" i="16"/>
  <c r="AL67" i="16"/>
  <c r="AM67" i="16"/>
  <c r="AN67" i="16"/>
  <c r="AJ68" i="16"/>
  <c r="AK68" i="16"/>
  <c r="AL68" i="16"/>
  <c r="AM68" i="16"/>
  <c r="AN68" i="16"/>
  <c r="AI68" i="16"/>
  <c r="AI67" i="16"/>
  <c r="A67" i="16"/>
  <c r="A68" i="16" s="1"/>
  <c r="AD66" i="16"/>
  <c r="AE66" i="16"/>
  <c r="AF66" i="16"/>
  <c r="AG66" i="16"/>
  <c r="AH66" i="16"/>
  <c r="AC66" i="16"/>
  <c r="AD65" i="16"/>
  <c r="AE65" i="16"/>
  <c r="AF65" i="16"/>
  <c r="AG65" i="16"/>
  <c r="AH65" i="16"/>
  <c r="AC65" i="16"/>
  <c r="A65" i="16"/>
  <c r="A66" i="16" s="1"/>
  <c r="X64" i="16"/>
  <c r="Y64" i="16"/>
  <c r="Z64" i="16"/>
  <c r="AA64" i="16"/>
  <c r="AB64" i="16"/>
  <c r="W64" i="16"/>
  <c r="X63" i="16"/>
  <c r="Y63" i="16"/>
  <c r="Z63" i="16"/>
  <c r="AA63" i="16"/>
  <c r="AB63" i="16"/>
  <c r="W63" i="16"/>
  <c r="A63" i="16"/>
  <c r="A64" i="16" s="1"/>
  <c r="R41" i="16"/>
  <c r="S41" i="16"/>
  <c r="T41" i="16"/>
  <c r="U41" i="16"/>
  <c r="V41" i="16"/>
  <c r="R42" i="16"/>
  <c r="S42" i="16"/>
  <c r="T42" i="16"/>
  <c r="U42" i="16"/>
  <c r="V42" i="16"/>
  <c r="R43" i="16"/>
  <c r="S43" i="16"/>
  <c r="T43" i="16"/>
  <c r="U43" i="16"/>
  <c r="V43" i="16"/>
  <c r="R44" i="16"/>
  <c r="S44" i="16"/>
  <c r="T44" i="16"/>
  <c r="U44" i="16"/>
  <c r="V44" i="16"/>
  <c r="R45" i="16"/>
  <c r="S45" i="16"/>
  <c r="T45" i="16"/>
  <c r="U45" i="16"/>
  <c r="V45" i="16"/>
  <c r="R46" i="16"/>
  <c r="S46" i="16"/>
  <c r="T46" i="16"/>
  <c r="U46" i="16"/>
  <c r="V46" i="16"/>
  <c r="R47" i="16"/>
  <c r="S47" i="16"/>
  <c r="T47" i="16"/>
  <c r="U47" i="16"/>
  <c r="V47" i="16"/>
  <c r="R48" i="16"/>
  <c r="S48" i="16"/>
  <c r="T48" i="16"/>
  <c r="U48" i="16"/>
  <c r="V48" i="16"/>
  <c r="R49" i="16"/>
  <c r="S49" i="16"/>
  <c r="T49" i="16"/>
  <c r="U49" i="16"/>
  <c r="V49" i="16"/>
  <c r="R50" i="16"/>
  <c r="S50" i="16"/>
  <c r="T50" i="16"/>
  <c r="U50" i="16"/>
  <c r="V50" i="16"/>
  <c r="R51" i="16"/>
  <c r="S51" i="16"/>
  <c r="T51" i="16"/>
  <c r="U51" i="16"/>
  <c r="V51" i="16"/>
  <c r="R52" i="16"/>
  <c r="S52" i="16"/>
  <c r="T52" i="16"/>
  <c r="U52" i="16"/>
  <c r="V52" i="16"/>
  <c r="R53" i="16"/>
  <c r="S53" i="16"/>
  <c r="T53" i="16"/>
  <c r="U53" i="16"/>
  <c r="V53" i="16"/>
  <c r="R54" i="16"/>
  <c r="S54" i="16"/>
  <c r="T54" i="16"/>
  <c r="U54" i="16"/>
  <c r="V54" i="16"/>
  <c r="R55" i="16"/>
  <c r="S55" i="16"/>
  <c r="T55" i="16"/>
  <c r="U55" i="16"/>
  <c r="V55" i="16"/>
  <c r="R56" i="16"/>
  <c r="S56" i="16"/>
  <c r="T56" i="16"/>
  <c r="U56" i="16"/>
  <c r="V56" i="16"/>
  <c r="R57" i="16"/>
  <c r="S57" i="16"/>
  <c r="T57" i="16"/>
  <c r="U57" i="16"/>
  <c r="V57" i="16"/>
  <c r="R58" i="16"/>
  <c r="S58" i="16"/>
  <c r="T58" i="16"/>
  <c r="U58" i="16"/>
  <c r="V58" i="16"/>
  <c r="R59" i="16"/>
  <c r="S59" i="16"/>
  <c r="T59" i="16"/>
  <c r="U59" i="16"/>
  <c r="V59" i="16"/>
  <c r="R60" i="16"/>
  <c r="S60" i="16"/>
  <c r="T60" i="16"/>
  <c r="U60" i="16"/>
  <c r="V60" i="16"/>
  <c r="R61" i="16"/>
  <c r="S61" i="16"/>
  <c r="T61" i="16"/>
  <c r="U61" i="16"/>
  <c r="V61" i="16"/>
  <c r="R62" i="16"/>
  <c r="S62" i="16"/>
  <c r="T62" i="16"/>
  <c r="U62" i="16"/>
  <c r="V62" i="16"/>
  <c r="R40" i="16"/>
  <c r="S40" i="16"/>
  <c r="T40" i="16"/>
  <c r="U40" i="16"/>
  <c r="V40" i="16"/>
  <c r="R3" i="16"/>
  <c r="S3" i="16"/>
  <c r="T3" i="16"/>
  <c r="U3" i="16"/>
  <c r="V3" i="16"/>
  <c r="R4" i="16"/>
  <c r="S4" i="16"/>
  <c r="T4" i="16"/>
  <c r="U4" i="16"/>
  <c r="V4" i="16"/>
  <c r="R5" i="16"/>
  <c r="S5" i="16"/>
  <c r="T5" i="16"/>
  <c r="U5" i="16"/>
  <c r="V5" i="16"/>
  <c r="R6" i="16"/>
  <c r="S6" i="16"/>
  <c r="T6" i="16"/>
  <c r="U6" i="16"/>
  <c r="V6" i="16"/>
  <c r="R7" i="16"/>
  <c r="S7" i="16"/>
  <c r="T7" i="16"/>
  <c r="U7" i="16"/>
  <c r="V7" i="16"/>
  <c r="R8" i="16"/>
  <c r="S8" i="16"/>
  <c r="T8" i="16"/>
  <c r="U8" i="16"/>
  <c r="V8" i="16"/>
  <c r="R9" i="16"/>
  <c r="S9" i="16"/>
  <c r="T9" i="16"/>
  <c r="U9" i="16"/>
  <c r="V9" i="16"/>
  <c r="R10" i="16"/>
  <c r="S10" i="16"/>
  <c r="T10" i="16"/>
  <c r="U10" i="16"/>
  <c r="V10" i="16"/>
  <c r="R11" i="16"/>
  <c r="S11" i="16"/>
  <c r="T11" i="16"/>
  <c r="U11" i="16"/>
  <c r="V11" i="16"/>
  <c r="R12" i="16"/>
  <c r="S12" i="16"/>
  <c r="T12" i="16"/>
  <c r="U12" i="16"/>
  <c r="V12" i="16"/>
  <c r="R13" i="16"/>
  <c r="S13" i="16"/>
  <c r="T13" i="16"/>
  <c r="U13" i="16"/>
  <c r="V13" i="16"/>
  <c r="R14" i="16"/>
  <c r="S14" i="16"/>
  <c r="T14" i="16"/>
  <c r="U14" i="16"/>
  <c r="V14" i="16"/>
  <c r="R15" i="16"/>
  <c r="S15" i="16"/>
  <c r="T15" i="16"/>
  <c r="U15" i="16"/>
  <c r="V15" i="16"/>
  <c r="R16" i="16"/>
  <c r="S16" i="16"/>
  <c r="T16" i="16"/>
  <c r="U16" i="16"/>
  <c r="V16" i="16"/>
  <c r="R17" i="16"/>
  <c r="S17" i="16"/>
  <c r="T17" i="16"/>
  <c r="U17" i="16"/>
  <c r="V17" i="16"/>
  <c r="R18" i="16"/>
  <c r="S18" i="16"/>
  <c r="T18" i="16"/>
  <c r="U18" i="16"/>
  <c r="V18" i="16"/>
  <c r="R19" i="16"/>
  <c r="S19" i="16"/>
  <c r="T19" i="16"/>
  <c r="U19" i="16"/>
  <c r="V19" i="16"/>
  <c r="R20" i="16"/>
  <c r="S20" i="16"/>
  <c r="T20" i="16"/>
  <c r="U20" i="16"/>
  <c r="V20" i="16"/>
  <c r="R21" i="16"/>
  <c r="S21" i="16"/>
  <c r="T21" i="16"/>
  <c r="U21" i="16"/>
  <c r="V21" i="16"/>
  <c r="R22" i="16"/>
  <c r="S22" i="16"/>
  <c r="T22" i="16"/>
  <c r="U22" i="16"/>
  <c r="V22" i="16"/>
  <c r="R23" i="16"/>
  <c r="S23" i="16"/>
  <c r="T23" i="16"/>
  <c r="U23" i="16"/>
  <c r="V23" i="16"/>
  <c r="R24" i="16"/>
  <c r="S24" i="16"/>
  <c r="T24" i="16"/>
  <c r="U24" i="16"/>
  <c r="V24" i="16"/>
  <c r="R25" i="16"/>
  <c r="S25" i="16"/>
  <c r="T25" i="16"/>
  <c r="U25" i="16"/>
  <c r="V25" i="16"/>
  <c r="R26" i="16"/>
  <c r="S26" i="16"/>
  <c r="T26" i="16"/>
  <c r="U26" i="16"/>
  <c r="V26" i="16"/>
  <c r="R27" i="16"/>
  <c r="S27" i="16"/>
  <c r="T27" i="16"/>
  <c r="U27" i="16"/>
  <c r="V27" i="16"/>
  <c r="R28" i="16"/>
  <c r="S28" i="16"/>
  <c r="T28" i="16"/>
  <c r="U28" i="16"/>
  <c r="V28" i="16"/>
  <c r="R29" i="16"/>
  <c r="S29" i="16"/>
  <c r="T29" i="16"/>
  <c r="U29" i="16"/>
  <c r="V29" i="16"/>
  <c r="R30" i="16"/>
  <c r="S30" i="16"/>
  <c r="T30" i="16"/>
  <c r="U30" i="16"/>
  <c r="V30" i="16"/>
  <c r="R31" i="16"/>
  <c r="S31" i="16"/>
  <c r="T31" i="16"/>
  <c r="U31" i="16"/>
  <c r="V31" i="16"/>
  <c r="R32" i="16"/>
  <c r="S32" i="16"/>
  <c r="T32" i="16"/>
  <c r="U32" i="16"/>
  <c r="V32" i="16"/>
  <c r="R33" i="16"/>
  <c r="S33" i="16"/>
  <c r="T33" i="16"/>
  <c r="U33" i="16"/>
  <c r="V33" i="16"/>
  <c r="R34" i="16"/>
  <c r="S34" i="16"/>
  <c r="T34" i="16"/>
  <c r="U34" i="16"/>
  <c r="V34" i="16"/>
  <c r="R35" i="16"/>
  <c r="S35" i="16"/>
  <c r="T35" i="16"/>
  <c r="U35" i="16"/>
  <c r="V35" i="16"/>
  <c r="R36" i="16"/>
  <c r="S36" i="16"/>
  <c r="T36" i="16"/>
  <c r="U36" i="16"/>
  <c r="V36" i="16"/>
  <c r="R37" i="16"/>
  <c r="S37" i="16"/>
  <c r="T37" i="16"/>
  <c r="U37" i="16"/>
  <c r="V37" i="16"/>
  <c r="R38" i="16"/>
  <c r="S38" i="16"/>
  <c r="T38" i="16"/>
  <c r="U38" i="16"/>
  <c r="V38" i="16"/>
  <c r="R39" i="16"/>
  <c r="S39" i="16"/>
  <c r="T39" i="16"/>
  <c r="U39" i="16"/>
  <c r="V39" i="16"/>
  <c r="S2" i="16"/>
  <c r="T2" i="16"/>
  <c r="U2" i="16"/>
  <c r="V2" i="16"/>
  <c r="R2" i="16"/>
  <c r="L41" i="16"/>
  <c r="M41" i="16"/>
  <c r="N41" i="16"/>
  <c r="O41" i="16"/>
  <c r="P41" i="16"/>
  <c r="Q41" i="16"/>
  <c r="L42" i="16"/>
  <c r="M42" i="16"/>
  <c r="N42" i="16"/>
  <c r="O42" i="16"/>
  <c r="P42" i="16"/>
  <c r="Q42" i="16"/>
  <c r="L43" i="16"/>
  <c r="M43" i="16"/>
  <c r="N43" i="16"/>
  <c r="O43" i="16"/>
  <c r="P43" i="16"/>
  <c r="Q43" i="16"/>
  <c r="L44" i="16"/>
  <c r="M44" i="16"/>
  <c r="N44" i="16"/>
  <c r="O44" i="16"/>
  <c r="P44" i="16"/>
  <c r="Q44" i="16"/>
  <c r="L45" i="16"/>
  <c r="M45" i="16"/>
  <c r="N45" i="16"/>
  <c r="O45" i="16"/>
  <c r="P45" i="16"/>
  <c r="Q45" i="16"/>
  <c r="L46" i="16"/>
  <c r="M46" i="16"/>
  <c r="N46" i="16"/>
  <c r="O46" i="16"/>
  <c r="P46" i="16"/>
  <c r="Q46" i="16"/>
  <c r="L47" i="16"/>
  <c r="M47" i="16"/>
  <c r="N47" i="16"/>
  <c r="O47" i="16"/>
  <c r="P47" i="16"/>
  <c r="Q47" i="16"/>
  <c r="L48" i="16"/>
  <c r="M48" i="16"/>
  <c r="N48" i="16"/>
  <c r="O48" i="16"/>
  <c r="P48" i="16"/>
  <c r="Q48" i="16"/>
  <c r="L49" i="16"/>
  <c r="M49" i="16"/>
  <c r="N49" i="16"/>
  <c r="O49" i="16"/>
  <c r="P49" i="16"/>
  <c r="Q49" i="16"/>
  <c r="L50" i="16"/>
  <c r="M50" i="16"/>
  <c r="N50" i="16"/>
  <c r="O50" i="16"/>
  <c r="P50" i="16"/>
  <c r="Q50" i="16"/>
  <c r="L51" i="16"/>
  <c r="M51" i="16"/>
  <c r="N51" i="16"/>
  <c r="O51" i="16"/>
  <c r="P51" i="16"/>
  <c r="Q51" i="16"/>
  <c r="L52" i="16"/>
  <c r="M52" i="16"/>
  <c r="N52" i="16"/>
  <c r="O52" i="16"/>
  <c r="P52" i="16"/>
  <c r="Q52" i="16"/>
  <c r="L53" i="16"/>
  <c r="M53" i="16"/>
  <c r="N53" i="16"/>
  <c r="O53" i="16"/>
  <c r="P53" i="16"/>
  <c r="Q53" i="16"/>
  <c r="L54" i="16"/>
  <c r="M54" i="16"/>
  <c r="N54" i="16"/>
  <c r="O54" i="16"/>
  <c r="P54" i="16"/>
  <c r="Q54" i="16"/>
  <c r="L55" i="16"/>
  <c r="M55" i="16"/>
  <c r="N55" i="16"/>
  <c r="O55" i="16"/>
  <c r="P55" i="16"/>
  <c r="Q55" i="16"/>
  <c r="L56" i="16"/>
  <c r="M56" i="16"/>
  <c r="N56" i="16"/>
  <c r="O56" i="16"/>
  <c r="P56" i="16"/>
  <c r="Q56" i="16"/>
  <c r="L57" i="16"/>
  <c r="M57" i="16"/>
  <c r="N57" i="16"/>
  <c r="O57" i="16"/>
  <c r="P57" i="16"/>
  <c r="Q57" i="16"/>
  <c r="L58" i="16"/>
  <c r="M58" i="16"/>
  <c r="N58" i="16"/>
  <c r="O58" i="16"/>
  <c r="P58" i="16"/>
  <c r="Q58" i="16"/>
  <c r="L59" i="16"/>
  <c r="M59" i="16"/>
  <c r="N59" i="16"/>
  <c r="O59" i="16"/>
  <c r="P59" i="16"/>
  <c r="Q59" i="16"/>
  <c r="L60" i="16"/>
  <c r="M60" i="16"/>
  <c r="N60" i="16"/>
  <c r="O60" i="16"/>
  <c r="P60" i="16"/>
  <c r="Q60" i="16"/>
  <c r="L61" i="16"/>
  <c r="M61" i="16"/>
  <c r="N61" i="16"/>
  <c r="O61" i="16"/>
  <c r="P61" i="16"/>
  <c r="Q61" i="16"/>
  <c r="L62" i="16"/>
  <c r="M62" i="16"/>
  <c r="N62" i="16"/>
  <c r="O62" i="16"/>
  <c r="P62" i="16"/>
  <c r="Q62" i="16"/>
  <c r="M40" i="16"/>
  <c r="N40" i="16"/>
  <c r="O40" i="16"/>
  <c r="P40" i="16"/>
  <c r="Q40" i="16"/>
  <c r="L40" i="16"/>
  <c r="L3" i="16"/>
  <c r="M3" i="16"/>
  <c r="N3" i="16"/>
  <c r="O3" i="16"/>
  <c r="P3" i="16"/>
  <c r="Q3" i="16"/>
  <c r="L4" i="16"/>
  <c r="M4" i="16"/>
  <c r="N4" i="16"/>
  <c r="O4" i="16"/>
  <c r="P4" i="16"/>
  <c r="Q4" i="16"/>
  <c r="L5" i="16"/>
  <c r="M5" i="16"/>
  <c r="N5" i="16"/>
  <c r="O5" i="16"/>
  <c r="P5" i="16"/>
  <c r="Q5" i="16"/>
  <c r="L6" i="16"/>
  <c r="M6" i="16"/>
  <c r="N6" i="16"/>
  <c r="O6" i="16"/>
  <c r="P6" i="16"/>
  <c r="Q6" i="16"/>
  <c r="L7" i="16"/>
  <c r="M7" i="16"/>
  <c r="N7" i="16"/>
  <c r="O7" i="16"/>
  <c r="P7" i="16"/>
  <c r="Q7" i="16"/>
  <c r="L8" i="16"/>
  <c r="M8" i="16"/>
  <c r="N8" i="16"/>
  <c r="O8" i="16"/>
  <c r="P8" i="16"/>
  <c r="Q8" i="16"/>
  <c r="L9" i="16"/>
  <c r="M9" i="16"/>
  <c r="N9" i="16"/>
  <c r="O9" i="16"/>
  <c r="P9" i="16"/>
  <c r="Q9" i="16"/>
  <c r="L10" i="16"/>
  <c r="M10" i="16"/>
  <c r="N10" i="16"/>
  <c r="O10" i="16"/>
  <c r="P10" i="16"/>
  <c r="Q10" i="16"/>
  <c r="L11" i="16"/>
  <c r="M11" i="16"/>
  <c r="N11" i="16"/>
  <c r="O11" i="16"/>
  <c r="P11" i="16"/>
  <c r="Q11" i="16"/>
  <c r="L12" i="16"/>
  <c r="M12" i="16"/>
  <c r="N12" i="16"/>
  <c r="O12" i="16"/>
  <c r="P12" i="16"/>
  <c r="Q12" i="16"/>
  <c r="L13" i="16"/>
  <c r="M13" i="16"/>
  <c r="N13" i="16"/>
  <c r="O13" i="16"/>
  <c r="P13" i="16"/>
  <c r="Q13" i="16"/>
  <c r="L14" i="16"/>
  <c r="M14" i="16"/>
  <c r="N14" i="16"/>
  <c r="O14" i="16"/>
  <c r="P14" i="16"/>
  <c r="Q14" i="16"/>
  <c r="L15" i="16"/>
  <c r="M15" i="16"/>
  <c r="N15" i="16"/>
  <c r="O15" i="16"/>
  <c r="P15" i="16"/>
  <c r="Q15" i="16"/>
  <c r="L16" i="16"/>
  <c r="M16" i="16"/>
  <c r="N16" i="16"/>
  <c r="O16" i="16"/>
  <c r="P16" i="16"/>
  <c r="Q16" i="16"/>
  <c r="L17" i="16"/>
  <c r="M17" i="16"/>
  <c r="N17" i="16"/>
  <c r="O17" i="16"/>
  <c r="P17" i="16"/>
  <c r="Q17" i="16"/>
  <c r="L18" i="16"/>
  <c r="M18" i="16"/>
  <c r="N18" i="16"/>
  <c r="O18" i="16"/>
  <c r="P18" i="16"/>
  <c r="Q18" i="16"/>
  <c r="L19" i="16"/>
  <c r="M19" i="16"/>
  <c r="N19" i="16"/>
  <c r="O19" i="16"/>
  <c r="P19" i="16"/>
  <c r="Q19" i="16"/>
  <c r="L20" i="16"/>
  <c r="M20" i="16"/>
  <c r="N20" i="16"/>
  <c r="O20" i="16"/>
  <c r="P20" i="16"/>
  <c r="Q20" i="16"/>
  <c r="L21" i="16"/>
  <c r="M21" i="16"/>
  <c r="N21" i="16"/>
  <c r="O21" i="16"/>
  <c r="P21" i="16"/>
  <c r="Q21" i="16"/>
  <c r="L22" i="16"/>
  <c r="M22" i="16"/>
  <c r="N22" i="16"/>
  <c r="O22" i="16"/>
  <c r="P22" i="16"/>
  <c r="Q22" i="16"/>
  <c r="L23" i="16"/>
  <c r="M23" i="16"/>
  <c r="N23" i="16"/>
  <c r="O23" i="16"/>
  <c r="P23" i="16"/>
  <c r="Q23" i="16"/>
  <c r="L24" i="16"/>
  <c r="M24" i="16"/>
  <c r="N24" i="16"/>
  <c r="O24" i="16"/>
  <c r="P24" i="16"/>
  <c r="Q24" i="16"/>
  <c r="L25" i="16"/>
  <c r="M25" i="16"/>
  <c r="N25" i="16"/>
  <c r="O25" i="16"/>
  <c r="P25" i="16"/>
  <c r="Q25" i="16"/>
  <c r="L26" i="16"/>
  <c r="M26" i="16"/>
  <c r="N26" i="16"/>
  <c r="O26" i="16"/>
  <c r="P26" i="16"/>
  <c r="Q26" i="16"/>
  <c r="L27" i="16"/>
  <c r="M27" i="16"/>
  <c r="N27" i="16"/>
  <c r="O27" i="16"/>
  <c r="P27" i="16"/>
  <c r="Q27" i="16"/>
  <c r="L28" i="16"/>
  <c r="M28" i="16"/>
  <c r="N28" i="16"/>
  <c r="O28" i="16"/>
  <c r="P28" i="16"/>
  <c r="Q28" i="16"/>
  <c r="L29" i="16"/>
  <c r="M29" i="16"/>
  <c r="N29" i="16"/>
  <c r="O29" i="16"/>
  <c r="P29" i="16"/>
  <c r="Q29" i="16"/>
  <c r="L30" i="16"/>
  <c r="M30" i="16"/>
  <c r="N30" i="16"/>
  <c r="O30" i="16"/>
  <c r="P30" i="16"/>
  <c r="Q30" i="16"/>
  <c r="L31" i="16"/>
  <c r="M31" i="16"/>
  <c r="N31" i="16"/>
  <c r="O31" i="16"/>
  <c r="P31" i="16"/>
  <c r="Q31" i="16"/>
  <c r="L32" i="16"/>
  <c r="M32" i="16"/>
  <c r="N32" i="16"/>
  <c r="O32" i="16"/>
  <c r="P32" i="16"/>
  <c r="Q32" i="16"/>
  <c r="L33" i="16"/>
  <c r="M33" i="16"/>
  <c r="N33" i="16"/>
  <c r="O33" i="16"/>
  <c r="P33" i="16"/>
  <c r="Q33" i="16"/>
  <c r="L34" i="16"/>
  <c r="M34" i="16"/>
  <c r="N34" i="16"/>
  <c r="O34" i="16"/>
  <c r="P34" i="16"/>
  <c r="Q34" i="16"/>
  <c r="L35" i="16"/>
  <c r="M35" i="16"/>
  <c r="N35" i="16"/>
  <c r="O35" i="16"/>
  <c r="P35" i="16"/>
  <c r="Q35" i="16"/>
  <c r="L36" i="16"/>
  <c r="M36" i="16"/>
  <c r="N36" i="16"/>
  <c r="O36" i="16"/>
  <c r="P36" i="16"/>
  <c r="Q36" i="16"/>
  <c r="L37" i="16"/>
  <c r="M37" i="16"/>
  <c r="N37" i="16"/>
  <c r="O37" i="16"/>
  <c r="P37" i="16"/>
  <c r="Q37" i="16"/>
  <c r="L38" i="16"/>
  <c r="M38" i="16"/>
  <c r="N38" i="16"/>
  <c r="O38" i="16"/>
  <c r="P38" i="16"/>
  <c r="Q38" i="16"/>
  <c r="L39" i="16"/>
  <c r="M39" i="16"/>
  <c r="N39" i="16"/>
  <c r="O39" i="16"/>
  <c r="P39" i="16"/>
  <c r="Q39" i="16"/>
  <c r="M2" i="16"/>
  <c r="N2" i="16"/>
  <c r="O2" i="16"/>
  <c r="P2" i="16"/>
  <c r="Q2" i="16"/>
  <c r="L2" i="16"/>
  <c r="K42" i="16"/>
  <c r="K54" i="16" s="1"/>
  <c r="K59" i="16" s="1"/>
  <c r="K61" i="16" s="1"/>
  <c r="J42" i="16"/>
  <c r="J54" i="16" s="1"/>
  <c r="J59" i="16" s="1"/>
  <c r="J61" i="16" s="1"/>
  <c r="I42" i="16"/>
  <c r="I54" i="16" s="1"/>
  <c r="I59" i="16" s="1"/>
  <c r="I61" i="16" s="1"/>
  <c r="H42" i="16"/>
  <c r="H54" i="16" s="1"/>
  <c r="H59" i="16" s="1"/>
  <c r="H61" i="16" s="1"/>
  <c r="G42" i="16"/>
  <c r="G54" i="16" s="1"/>
  <c r="G59" i="16" s="1"/>
  <c r="G61" i="16" s="1"/>
  <c r="F42" i="16"/>
  <c r="F54" i="16" s="1"/>
  <c r="F59" i="16" s="1"/>
  <c r="F61" i="16" s="1"/>
  <c r="K38" i="16"/>
  <c r="J38" i="16"/>
  <c r="I38" i="16"/>
  <c r="H38" i="16"/>
  <c r="G38" i="16"/>
  <c r="F38" i="16"/>
  <c r="K32" i="16"/>
  <c r="J32" i="16"/>
  <c r="J33" i="16" s="1"/>
  <c r="I32" i="16"/>
  <c r="H32" i="16"/>
  <c r="G32" i="16"/>
  <c r="F32" i="16"/>
  <c r="K24" i="16"/>
  <c r="J24" i="16"/>
  <c r="I24" i="16"/>
  <c r="H24" i="16"/>
  <c r="G24" i="16"/>
  <c r="F24" i="16"/>
  <c r="K14" i="16"/>
  <c r="J14" i="16"/>
  <c r="I14" i="16"/>
  <c r="H14" i="16"/>
  <c r="G14" i="16"/>
  <c r="G15" i="16" s="1"/>
  <c r="F14" i="16"/>
  <c r="F15" i="16" s="1"/>
  <c r="K7" i="16"/>
  <c r="J7" i="16"/>
  <c r="I7" i="16"/>
  <c r="H7" i="16"/>
  <c r="G7" i="16"/>
  <c r="F7" i="16"/>
  <c r="M64" i="14"/>
  <c r="N64" i="14"/>
  <c r="O64" i="14"/>
  <c r="P64" i="14"/>
  <c r="Q64" i="14"/>
  <c r="L64" i="14"/>
  <c r="M63" i="14"/>
  <c r="N63" i="14"/>
  <c r="O63" i="14"/>
  <c r="P63" i="14"/>
  <c r="Q63" i="14"/>
  <c r="L63" i="14"/>
  <c r="M64" i="13"/>
  <c r="N64" i="13"/>
  <c r="O64" i="13"/>
  <c r="P64" i="13"/>
  <c r="Q64" i="13"/>
  <c r="L64" i="13"/>
  <c r="M63" i="13"/>
  <c r="N63" i="13"/>
  <c r="O63" i="13"/>
  <c r="P63" i="13"/>
  <c r="Q63" i="13"/>
  <c r="L63" i="13"/>
  <c r="M64" i="12"/>
  <c r="N64" i="12"/>
  <c r="O64" i="12"/>
  <c r="P64" i="12"/>
  <c r="Q64" i="12"/>
  <c r="L63" i="12"/>
  <c r="L64" i="12"/>
  <c r="M63" i="12"/>
  <c r="N63" i="12"/>
  <c r="O63" i="12"/>
  <c r="P63" i="12"/>
  <c r="Q63" i="12"/>
  <c r="L3" i="11"/>
  <c r="M3" i="11"/>
  <c r="N3" i="11"/>
  <c r="O3" i="11"/>
  <c r="P3" i="11"/>
  <c r="L4" i="11"/>
  <c r="M4" i="11"/>
  <c r="N4" i="11"/>
  <c r="O4" i="11"/>
  <c r="P4" i="11"/>
  <c r="L5" i="11"/>
  <c r="M5" i="11"/>
  <c r="N5" i="11"/>
  <c r="O5" i="11"/>
  <c r="P5" i="11"/>
  <c r="L6" i="11"/>
  <c r="M6" i="11"/>
  <c r="N6" i="11"/>
  <c r="O6" i="11"/>
  <c r="P6" i="11"/>
  <c r="L7" i="11"/>
  <c r="M7" i="11"/>
  <c r="N7" i="11"/>
  <c r="O7" i="11"/>
  <c r="P7" i="11"/>
  <c r="L8" i="11"/>
  <c r="M8" i="11"/>
  <c r="N8" i="11"/>
  <c r="O8" i="11"/>
  <c r="P8" i="11"/>
  <c r="L9" i="11"/>
  <c r="M9" i="11"/>
  <c r="N9" i="11"/>
  <c r="O9" i="11"/>
  <c r="P9" i="11"/>
  <c r="L10" i="11"/>
  <c r="M10" i="11"/>
  <c r="N10" i="11"/>
  <c r="O10" i="11"/>
  <c r="P10" i="11"/>
  <c r="L11" i="11"/>
  <c r="M11" i="11"/>
  <c r="N11" i="11"/>
  <c r="O11" i="11"/>
  <c r="P11" i="11"/>
  <c r="L12" i="11"/>
  <c r="M12" i="11"/>
  <c r="N12" i="11"/>
  <c r="O12" i="11"/>
  <c r="P12" i="11"/>
  <c r="L13" i="11"/>
  <c r="M13" i="11"/>
  <c r="N13" i="11"/>
  <c r="O13" i="11"/>
  <c r="P13" i="11"/>
  <c r="L14" i="11"/>
  <c r="M14" i="11"/>
  <c r="N14" i="11"/>
  <c r="O14" i="11"/>
  <c r="P14" i="11"/>
  <c r="L15" i="11"/>
  <c r="M15" i="11"/>
  <c r="N15" i="11"/>
  <c r="O15" i="11"/>
  <c r="P15" i="11"/>
  <c r="L16" i="11"/>
  <c r="M16" i="11"/>
  <c r="N16" i="11"/>
  <c r="O16" i="11"/>
  <c r="P16" i="11"/>
  <c r="L17" i="11"/>
  <c r="M17" i="11"/>
  <c r="N17" i="11"/>
  <c r="O17" i="11"/>
  <c r="P17" i="11"/>
  <c r="L18" i="11"/>
  <c r="M18" i="11"/>
  <c r="N18" i="11"/>
  <c r="O18" i="11"/>
  <c r="P18" i="11"/>
  <c r="L19" i="11"/>
  <c r="M19" i="11"/>
  <c r="N19" i="11"/>
  <c r="O19" i="11"/>
  <c r="P19" i="11"/>
  <c r="L20" i="11"/>
  <c r="M20" i="11"/>
  <c r="N20" i="11"/>
  <c r="O20" i="11"/>
  <c r="P20" i="11"/>
  <c r="L21" i="11"/>
  <c r="M21" i="11"/>
  <c r="N21" i="11"/>
  <c r="O21" i="11"/>
  <c r="P21" i="11"/>
  <c r="L22" i="11"/>
  <c r="M22" i="11"/>
  <c r="N22" i="11"/>
  <c r="O22" i="11"/>
  <c r="P22" i="11"/>
  <c r="L23" i="11"/>
  <c r="M23" i="11"/>
  <c r="N23" i="11"/>
  <c r="O23" i="11"/>
  <c r="P23" i="11"/>
  <c r="L24" i="11"/>
  <c r="M24" i="11"/>
  <c r="N24" i="11"/>
  <c r="O24" i="11"/>
  <c r="P24" i="11"/>
  <c r="L25" i="11"/>
  <c r="M25" i="11"/>
  <c r="N25" i="11"/>
  <c r="O25" i="11"/>
  <c r="P25" i="11"/>
  <c r="L26" i="11"/>
  <c r="M26" i="11"/>
  <c r="N26" i="11"/>
  <c r="O26" i="11"/>
  <c r="P26" i="11"/>
  <c r="L27" i="11"/>
  <c r="M27" i="11"/>
  <c r="N27" i="11"/>
  <c r="O27" i="11"/>
  <c r="P27" i="11"/>
  <c r="L28" i="11"/>
  <c r="M28" i="11"/>
  <c r="N28" i="11"/>
  <c r="O28" i="11"/>
  <c r="P28" i="11"/>
  <c r="L29" i="11"/>
  <c r="M29" i="11"/>
  <c r="N29" i="11"/>
  <c r="O29" i="11"/>
  <c r="P29" i="11"/>
  <c r="L30" i="11"/>
  <c r="M30" i="11"/>
  <c r="N30" i="11"/>
  <c r="O30" i="11"/>
  <c r="P30" i="11"/>
  <c r="L31" i="11"/>
  <c r="M31" i="11"/>
  <c r="N31" i="11"/>
  <c r="O31" i="11"/>
  <c r="P31" i="11"/>
  <c r="L32" i="11"/>
  <c r="M32" i="11"/>
  <c r="N32" i="11"/>
  <c r="O32" i="11"/>
  <c r="P32" i="11"/>
  <c r="L33" i="11"/>
  <c r="M33" i="11"/>
  <c r="N33" i="11"/>
  <c r="O33" i="11"/>
  <c r="P33" i="11"/>
  <c r="L34" i="11"/>
  <c r="M34" i="11"/>
  <c r="N34" i="11"/>
  <c r="O34" i="11"/>
  <c r="P34" i="11"/>
  <c r="L35" i="11"/>
  <c r="M35" i="11"/>
  <c r="N35" i="11"/>
  <c r="O35" i="11"/>
  <c r="P35" i="11"/>
  <c r="L36" i="11"/>
  <c r="M36" i="11"/>
  <c r="N36" i="11"/>
  <c r="O36" i="11"/>
  <c r="P36" i="11"/>
  <c r="L37" i="11"/>
  <c r="M37" i="11"/>
  <c r="N37" i="11"/>
  <c r="O37" i="11"/>
  <c r="P37" i="11"/>
  <c r="L38" i="11"/>
  <c r="M38" i="11"/>
  <c r="N38" i="11"/>
  <c r="O38" i="11"/>
  <c r="P38" i="11"/>
  <c r="L39" i="11"/>
  <c r="M39" i="11"/>
  <c r="N39" i="11"/>
  <c r="O39" i="11"/>
  <c r="P39" i="11"/>
  <c r="L40" i="11"/>
  <c r="M40" i="11"/>
  <c r="N40" i="11"/>
  <c r="O40" i="11"/>
  <c r="P40" i="11"/>
  <c r="L41" i="11"/>
  <c r="M41" i="11"/>
  <c r="N41" i="11"/>
  <c r="O41" i="11"/>
  <c r="P41" i="11"/>
  <c r="L42" i="11"/>
  <c r="M42" i="11"/>
  <c r="N42" i="11"/>
  <c r="O42" i="11"/>
  <c r="P42" i="11"/>
  <c r="L43" i="11"/>
  <c r="M43" i="11"/>
  <c r="N43" i="11"/>
  <c r="O43" i="11"/>
  <c r="P43" i="11"/>
  <c r="L44" i="11"/>
  <c r="M44" i="11"/>
  <c r="N44" i="11"/>
  <c r="O44" i="11"/>
  <c r="P44" i="11"/>
  <c r="L45" i="11"/>
  <c r="M45" i="11"/>
  <c r="N45" i="11"/>
  <c r="O45" i="11"/>
  <c r="P45" i="11"/>
  <c r="L46" i="11"/>
  <c r="M46" i="11"/>
  <c r="N46" i="11"/>
  <c r="O46" i="11"/>
  <c r="P46" i="11"/>
  <c r="L47" i="11"/>
  <c r="M47" i="11"/>
  <c r="N47" i="11"/>
  <c r="O47" i="11"/>
  <c r="P47" i="11"/>
  <c r="L48" i="11"/>
  <c r="M48" i="11"/>
  <c r="N48" i="11"/>
  <c r="O48" i="11"/>
  <c r="P48" i="11"/>
  <c r="L49" i="11"/>
  <c r="M49" i="11"/>
  <c r="N49" i="11"/>
  <c r="O49" i="11"/>
  <c r="P49" i="11"/>
  <c r="L50" i="11"/>
  <c r="M50" i="11"/>
  <c r="N50" i="11"/>
  <c r="O50" i="11"/>
  <c r="P50" i="11"/>
  <c r="L51" i="11"/>
  <c r="M51" i="11"/>
  <c r="N51" i="11"/>
  <c r="O51" i="11"/>
  <c r="P51" i="11"/>
  <c r="L52" i="11"/>
  <c r="M52" i="11"/>
  <c r="N52" i="11"/>
  <c r="O52" i="11"/>
  <c r="P52" i="11"/>
  <c r="L53" i="11"/>
  <c r="M53" i="11"/>
  <c r="N53" i="11"/>
  <c r="O53" i="11"/>
  <c r="P53" i="11"/>
  <c r="L54" i="11"/>
  <c r="M54" i="11"/>
  <c r="N54" i="11"/>
  <c r="O54" i="11"/>
  <c r="P54" i="11"/>
  <c r="L55" i="11"/>
  <c r="M55" i="11"/>
  <c r="N55" i="11"/>
  <c r="O55" i="11"/>
  <c r="P55" i="11"/>
  <c r="L56" i="11"/>
  <c r="M56" i="11"/>
  <c r="N56" i="11"/>
  <c r="O56" i="11"/>
  <c r="P56" i="11"/>
  <c r="L57" i="11"/>
  <c r="M57" i="11"/>
  <c r="N57" i="11"/>
  <c r="O57" i="11"/>
  <c r="P57" i="11"/>
  <c r="L58" i="11"/>
  <c r="M58" i="11"/>
  <c r="N58" i="11"/>
  <c r="O58" i="11"/>
  <c r="P58" i="11"/>
  <c r="L59" i="11"/>
  <c r="M59" i="11"/>
  <c r="N59" i="11"/>
  <c r="O59" i="11"/>
  <c r="P59" i="11"/>
  <c r="L60" i="11"/>
  <c r="M60" i="11"/>
  <c r="N60" i="11"/>
  <c r="O60" i="11"/>
  <c r="P60" i="11"/>
  <c r="L61" i="11"/>
  <c r="M61" i="11"/>
  <c r="N61" i="11"/>
  <c r="O61" i="11"/>
  <c r="P61" i="11"/>
  <c r="L62" i="11"/>
  <c r="M62" i="11"/>
  <c r="N62" i="11"/>
  <c r="O62" i="11"/>
  <c r="P62" i="11"/>
  <c r="M2" i="11"/>
  <c r="N2" i="11"/>
  <c r="O2" i="11"/>
  <c r="P2" i="11"/>
  <c r="L2" i="11"/>
  <c r="L41" i="10"/>
  <c r="M41" i="10"/>
  <c r="N41" i="10"/>
  <c r="O41" i="10"/>
  <c r="P41" i="10"/>
  <c r="Q41" i="10"/>
  <c r="L42" i="10"/>
  <c r="M42" i="10"/>
  <c r="N42" i="10"/>
  <c r="O42" i="10"/>
  <c r="P42" i="10"/>
  <c r="Q42" i="10"/>
  <c r="L43" i="10"/>
  <c r="M43" i="10"/>
  <c r="N43" i="10"/>
  <c r="O43" i="10"/>
  <c r="P43" i="10"/>
  <c r="Q43" i="10"/>
  <c r="L44" i="10"/>
  <c r="M44" i="10"/>
  <c r="N44" i="10"/>
  <c r="O44" i="10"/>
  <c r="P44" i="10"/>
  <c r="Q44" i="10"/>
  <c r="L45" i="10"/>
  <c r="M45" i="10"/>
  <c r="N45" i="10"/>
  <c r="O45" i="10"/>
  <c r="P45" i="10"/>
  <c r="Q45" i="10"/>
  <c r="L46" i="10"/>
  <c r="M46" i="10"/>
  <c r="N46" i="10"/>
  <c r="O46" i="10"/>
  <c r="P46" i="10"/>
  <c r="Q46" i="10"/>
  <c r="L47" i="10"/>
  <c r="M47" i="10"/>
  <c r="N47" i="10"/>
  <c r="O47" i="10"/>
  <c r="P47" i="10"/>
  <c r="Q47" i="10"/>
  <c r="L48" i="10"/>
  <c r="M48" i="10"/>
  <c r="N48" i="10"/>
  <c r="O48" i="10"/>
  <c r="P48" i="10"/>
  <c r="Q48" i="10"/>
  <c r="L49" i="10"/>
  <c r="M49" i="10"/>
  <c r="N49" i="10"/>
  <c r="O49" i="10"/>
  <c r="P49" i="10"/>
  <c r="Q49" i="10"/>
  <c r="L50" i="10"/>
  <c r="M50" i="10"/>
  <c r="N50" i="10"/>
  <c r="O50" i="10"/>
  <c r="P50" i="10"/>
  <c r="Q50" i="10"/>
  <c r="L51" i="10"/>
  <c r="M51" i="10"/>
  <c r="N51" i="10"/>
  <c r="O51" i="10"/>
  <c r="P51" i="10"/>
  <c r="Q51" i="10"/>
  <c r="L52" i="10"/>
  <c r="M52" i="10"/>
  <c r="N52" i="10"/>
  <c r="O52" i="10"/>
  <c r="P52" i="10"/>
  <c r="Q52" i="10"/>
  <c r="L53" i="10"/>
  <c r="M53" i="10"/>
  <c r="N53" i="10"/>
  <c r="O53" i="10"/>
  <c r="P53" i="10"/>
  <c r="Q53" i="10"/>
  <c r="L54" i="10"/>
  <c r="M54" i="10"/>
  <c r="N54" i="10"/>
  <c r="O54" i="10"/>
  <c r="P54" i="10"/>
  <c r="Q54" i="10"/>
  <c r="L55" i="10"/>
  <c r="M55" i="10"/>
  <c r="N55" i="10"/>
  <c r="O55" i="10"/>
  <c r="P55" i="10"/>
  <c r="Q55" i="10"/>
  <c r="L56" i="10"/>
  <c r="M56" i="10"/>
  <c r="N56" i="10"/>
  <c r="O56" i="10"/>
  <c r="P56" i="10"/>
  <c r="Q56" i="10"/>
  <c r="L57" i="10"/>
  <c r="M57" i="10"/>
  <c r="N57" i="10"/>
  <c r="O57" i="10"/>
  <c r="P57" i="10"/>
  <c r="Q57" i="10"/>
  <c r="L58" i="10"/>
  <c r="M58" i="10"/>
  <c r="N58" i="10"/>
  <c r="O58" i="10"/>
  <c r="P58" i="10"/>
  <c r="Q58" i="10"/>
  <c r="L59" i="10"/>
  <c r="M59" i="10"/>
  <c r="N59" i="10"/>
  <c r="O59" i="10"/>
  <c r="P59" i="10"/>
  <c r="Q59" i="10"/>
  <c r="L60" i="10"/>
  <c r="M60" i="10"/>
  <c r="N60" i="10"/>
  <c r="O60" i="10"/>
  <c r="P60" i="10"/>
  <c r="Q60" i="10"/>
  <c r="L61" i="10"/>
  <c r="M61" i="10"/>
  <c r="N61" i="10"/>
  <c r="O61" i="10"/>
  <c r="P61" i="10"/>
  <c r="Q61" i="10"/>
  <c r="L62" i="10"/>
  <c r="M62" i="10"/>
  <c r="N62" i="10"/>
  <c r="O62" i="10"/>
  <c r="P62" i="10"/>
  <c r="Q62" i="10"/>
  <c r="M40" i="10"/>
  <c r="N40" i="10"/>
  <c r="O40" i="10"/>
  <c r="P40" i="10"/>
  <c r="Q40" i="10"/>
  <c r="L40" i="10"/>
  <c r="L3" i="10"/>
  <c r="M3" i="10"/>
  <c r="N3" i="10"/>
  <c r="O3" i="10"/>
  <c r="P3" i="10"/>
  <c r="Q3" i="10"/>
  <c r="L4" i="10"/>
  <c r="M4" i="10"/>
  <c r="N4" i="10"/>
  <c r="O4" i="10"/>
  <c r="P4" i="10"/>
  <c r="Q4" i="10"/>
  <c r="L5" i="10"/>
  <c r="M5" i="10"/>
  <c r="N5" i="10"/>
  <c r="O5" i="10"/>
  <c r="P5" i="10"/>
  <c r="Q5" i="10"/>
  <c r="L6" i="10"/>
  <c r="M6" i="10"/>
  <c r="N6" i="10"/>
  <c r="O6" i="10"/>
  <c r="P6" i="10"/>
  <c r="Q6" i="10"/>
  <c r="L7" i="10"/>
  <c r="M7" i="10"/>
  <c r="N7" i="10"/>
  <c r="O7" i="10"/>
  <c r="P7" i="10"/>
  <c r="Q7" i="10"/>
  <c r="L8" i="10"/>
  <c r="M8" i="10"/>
  <c r="N8" i="10"/>
  <c r="O8" i="10"/>
  <c r="P8" i="10"/>
  <c r="Q8" i="10"/>
  <c r="L9" i="10"/>
  <c r="M9" i="10"/>
  <c r="N9" i="10"/>
  <c r="O9" i="10"/>
  <c r="P9" i="10"/>
  <c r="Q9" i="10"/>
  <c r="L10" i="10"/>
  <c r="M10" i="10"/>
  <c r="N10" i="10"/>
  <c r="O10" i="10"/>
  <c r="P10" i="10"/>
  <c r="Q10" i="10"/>
  <c r="L11" i="10"/>
  <c r="M11" i="10"/>
  <c r="N11" i="10"/>
  <c r="O11" i="10"/>
  <c r="P11" i="10"/>
  <c r="Q11" i="10"/>
  <c r="L12" i="10"/>
  <c r="M12" i="10"/>
  <c r="N12" i="10"/>
  <c r="O12" i="10"/>
  <c r="P12" i="10"/>
  <c r="Q12" i="10"/>
  <c r="L13" i="10"/>
  <c r="M13" i="10"/>
  <c r="N13" i="10"/>
  <c r="O13" i="10"/>
  <c r="P13" i="10"/>
  <c r="Q13" i="10"/>
  <c r="L14" i="10"/>
  <c r="M14" i="10"/>
  <c r="N14" i="10"/>
  <c r="O14" i="10"/>
  <c r="P14" i="10"/>
  <c r="Q14" i="10"/>
  <c r="L15" i="10"/>
  <c r="M15" i="10"/>
  <c r="N15" i="10"/>
  <c r="O15" i="10"/>
  <c r="P15" i="10"/>
  <c r="Q15" i="10"/>
  <c r="L16" i="10"/>
  <c r="M16" i="10"/>
  <c r="N16" i="10"/>
  <c r="O16" i="10"/>
  <c r="P16" i="10"/>
  <c r="Q16" i="10"/>
  <c r="L17" i="10"/>
  <c r="M17" i="10"/>
  <c r="N17" i="10"/>
  <c r="O17" i="10"/>
  <c r="P17" i="10"/>
  <c r="Q17" i="10"/>
  <c r="L18" i="10"/>
  <c r="M18" i="10"/>
  <c r="N18" i="10"/>
  <c r="O18" i="10"/>
  <c r="P18" i="10"/>
  <c r="Q18" i="10"/>
  <c r="L19" i="10"/>
  <c r="M19" i="10"/>
  <c r="N19" i="10"/>
  <c r="O19" i="10"/>
  <c r="P19" i="10"/>
  <c r="Q19" i="10"/>
  <c r="L20" i="10"/>
  <c r="M20" i="10"/>
  <c r="N20" i="10"/>
  <c r="O20" i="10"/>
  <c r="P20" i="10"/>
  <c r="Q20" i="10"/>
  <c r="L21" i="10"/>
  <c r="M21" i="10"/>
  <c r="N21" i="10"/>
  <c r="O21" i="10"/>
  <c r="P21" i="10"/>
  <c r="Q21" i="10"/>
  <c r="L22" i="10"/>
  <c r="M22" i="10"/>
  <c r="N22" i="10"/>
  <c r="O22" i="10"/>
  <c r="P22" i="10"/>
  <c r="Q22" i="10"/>
  <c r="L23" i="10"/>
  <c r="M23" i="10"/>
  <c r="N23" i="10"/>
  <c r="O23" i="10"/>
  <c r="P23" i="10"/>
  <c r="Q23" i="10"/>
  <c r="L24" i="10"/>
  <c r="M24" i="10"/>
  <c r="N24" i="10"/>
  <c r="O24" i="10"/>
  <c r="P24" i="10"/>
  <c r="Q24" i="10"/>
  <c r="L25" i="10"/>
  <c r="M25" i="10"/>
  <c r="N25" i="10"/>
  <c r="O25" i="10"/>
  <c r="P25" i="10"/>
  <c r="Q25" i="10"/>
  <c r="L26" i="10"/>
  <c r="M26" i="10"/>
  <c r="N26" i="10"/>
  <c r="O26" i="10"/>
  <c r="P26" i="10"/>
  <c r="Q26" i="10"/>
  <c r="L27" i="10"/>
  <c r="M27" i="10"/>
  <c r="N27" i="10"/>
  <c r="O27" i="10"/>
  <c r="P27" i="10"/>
  <c r="Q27" i="10"/>
  <c r="L28" i="10"/>
  <c r="M28" i="10"/>
  <c r="N28" i="10"/>
  <c r="O28" i="10"/>
  <c r="P28" i="10"/>
  <c r="Q28" i="10"/>
  <c r="L29" i="10"/>
  <c r="M29" i="10"/>
  <c r="N29" i="10"/>
  <c r="O29" i="10"/>
  <c r="P29" i="10"/>
  <c r="Q29" i="10"/>
  <c r="L30" i="10"/>
  <c r="M30" i="10"/>
  <c r="N30" i="10"/>
  <c r="O30" i="10"/>
  <c r="P30" i="10"/>
  <c r="Q30" i="10"/>
  <c r="L31" i="10"/>
  <c r="M31" i="10"/>
  <c r="N31" i="10"/>
  <c r="O31" i="10"/>
  <c r="P31" i="10"/>
  <c r="Q31" i="10"/>
  <c r="L32" i="10"/>
  <c r="M32" i="10"/>
  <c r="N32" i="10"/>
  <c r="O32" i="10"/>
  <c r="P32" i="10"/>
  <c r="Q32" i="10"/>
  <c r="L33" i="10"/>
  <c r="M33" i="10"/>
  <c r="N33" i="10"/>
  <c r="O33" i="10"/>
  <c r="P33" i="10"/>
  <c r="Q33" i="10"/>
  <c r="L34" i="10"/>
  <c r="M34" i="10"/>
  <c r="N34" i="10"/>
  <c r="O34" i="10"/>
  <c r="P34" i="10"/>
  <c r="Q34" i="10"/>
  <c r="L35" i="10"/>
  <c r="M35" i="10"/>
  <c r="N35" i="10"/>
  <c r="O35" i="10"/>
  <c r="P35" i="10"/>
  <c r="Q35" i="10"/>
  <c r="L36" i="10"/>
  <c r="M36" i="10"/>
  <c r="N36" i="10"/>
  <c r="O36" i="10"/>
  <c r="P36" i="10"/>
  <c r="Q36" i="10"/>
  <c r="L37" i="10"/>
  <c r="M37" i="10"/>
  <c r="N37" i="10"/>
  <c r="O37" i="10"/>
  <c r="P37" i="10"/>
  <c r="Q37" i="10"/>
  <c r="L38" i="10"/>
  <c r="M38" i="10"/>
  <c r="N38" i="10"/>
  <c r="O38" i="10"/>
  <c r="P38" i="10"/>
  <c r="Q38" i="10"/>
  <c r="L39" i="10"/>
  <c r="M39" i="10"/>
  <c r="N39" i="10"/>
  <c r="O39" i="10"/>
  <c r="P39" i="10"/>
  <c r="Q39" i="10"/>
  <c r="M2" i="10"/>
  <c r="N2" i="10"/>
  <c r="O2" i="10"/>
  <c r="P2" i="10"/>
  <c r="Q2" i="10"/>
  <c r="L2" i="10"/>
  <c r="K42" i="14"/>
  <c r="K54" i="14" s="1"/>
  <c r="K59" i="14" s="1"/>
  <c r="K61" i="14" s="1"/>
  <c r="J42" i="14"/>
  <c r="I42" i="14"/>
  <c r="H42" i="14"/>
  <c r="G42" i="14"/>
  <c r="G54" i="14" s="1"/>
  <c r="G59" i="14" s="1"/>
  <c r="G61" i="14" s="1"/>
  <c r="F42" i="14"/>
  <c r="F54" i="14" s="1"/>
  <c r="F59" i="14" s="1"/>
  <c r="F61" i="14" s="1"/>
  <c r="K38" i="14"/>
  <c r="J38" i="14"/>
  <c r="I38" i="14"/>
  <c r="H38" i="14"/>
  <c r="G38" i="14"/>
  <c r="F38" i="14"/>
  <c r="K32" i="14"/>
  <c r="K33" i="14" s="1"/>
  <c r="J32" i="14"/>
  <c r="J33" i="14" s="1"/>
  <c r="I32" i="14"/>
  <c r="I33" i="14" s="1"/>
  <c r="H32" i="14"/>
  <c r="G32" i="14"/>
  <c r="F32" i="14"/>
  <c r="F33" i="14" s="1"/>
  <c r="F39" i="14" s="1"/>
  <c r="K24" i="14"/>
  <c r="J24" i="14"/>
  <c r="I24" i="14"/>
  <c r="H24" i="14"/>
  <c r="H33" i="14" s="1"/>
  <c r="G24" i="14"/>
  <c r="F24" i="14"/>
  <c r="K14" i="14"/>
  <c r="K15" i="14" s="1"/>
  <c r="J14" i="14"/>
  <c r="I14" i="14"/>
  <c r="I15" i="14" s="1"/>
  <c r="H14" i="14"/>
  <c r="H15" i="14" s="1"/>
  <c r="G14" i="14"/>
  <c r="F14" i="14"/>
  <c r="K7" i="14"/>
  <c r="J7" i="14"/>
  <c r="J15" i="14" s="1"/>
  <c r="I7" i="14"/>
  <c r="H7" i="14"/>
  <c r="G7" i="14"/>
  <c r="F7" i="14"/>
  <c r="I54" i="13"/>
  <c r="I59" i="13" s="1"/>
  <c r="I61" i="13" s="1"/>
  <c r="K42" i="13"/>
  <c r="K54" i="13" s="1"/>
  <c r="K59" i="13" s="1"/>
  <c r="K61" i="13" s="1"/>
  <c r="J42" i="13"/>
  <c r="J54" i="13" s="1"/>
  <c r="J59" i="13" s="1"/>
  <c r="J61" i="13" s="1"/>
  <c r="I42" i="13"/>
  <c r="H42" i="13"/>
  <c r="H54" i="13" s="1"/>
  <c r="H59" i="13" s="1"/>
  <c r="H61" i="13" s="1"/>
  <c r="G42" i="13"/>
  <c r="G54" i="13" s="1"/>
  <c r="G59" i="13" s="1"/>
  <c r="G61" i="13" s="1"/>
  <c r="F42" i="13"/>
  <c r="F54" i="13" s="1"/>
  <c r="F59" i="13" s="1"/>
  <c r="F61" i="13" s="1"/>
  <c r="K38" i="13"/>
  <c r="J38" i="13"/>
  <c r="I38" i="13"/>
  <c r="H38" i="13"/>
  <c r="G38" i="13"/>
  <c r="F38" i="13"/>
  <c r="H33" i="13"/>
  <c r="K32" i="13"/>
  <c r="J32" i="13"/>
  <c r="J33" i="13" s="1"/>
  <c r="I32" i="13"/>
  <c r="H32" i="13"/>
  <c r="G32" i="13"/>
  <c r="F32" i="13"/>
  <c r="F33" i="13" s="1"/>
  <c r="F39" i="13" s="1"/>
  <c r="K24" i="13"/>
  <c r="J24" i="13"/>
  <c r="I24" i="13"/>
  <c r="H24" i="13"/>
  <c r="G24" i="13"/>
  <c r="F24" i="13"/>
  <c r="K14" i="13"/>
  <c r="J14" i="13"/>
  <c r="I14" i="13"/>
  <c r="H14" i="13"/>
  <c r="G14" i="13"/>
  <c r="F14" i="13"/>
  <c r="K7" i="13"/>
  <c r="J7" i="13"/>
  <c r="I7" i="13"/>
  <c r="H7" i="13"/>
  <c r="G7" i="13"/>
  <c r="F7" i="13"/>
  <c r="K42" i="12"/>
  <c r="K54" i="12" s="1"/>
  <c r="K59" i="12" s="1"/>
  <c r="K61" i="12" s="1"/>
  <c r="J42" i="12"/>
  <c r="J54" i="12" s="1"/>
  <c r="J59" i="12" s="1"/>
  <c r="J61" i="12" s="1"/>
  <c r="I42" i="12"/>
  <c r="I54" i="12" s="1"/>
  <c r="I59" i="12" s="1"/>
  <c r="I61" i="12" s="1"/>
  <c r="H42" i="12"/>
  <c r="H54" i="12" s="1"/>
  <c r="H59" i="12" s="1"/>
  <c r="H61" i="12" s="1"/>
  <c r="G42" i="12"/>
  <c r="G54" i="12" s="1"/>
  <c r="G59" i="12" s="1"/>
  <c r="G61" i="12" s="1"/>
  <c r="F42" i="12"/>
  <c r="F54" i="12" s="1"/>
  <c r="F59" i="12" s="1"/>
  <c r="F61" i="12" s="1"/>
  <c r="K38" i="12"/>
  <c r="J38" i="12"/>
  <c r="I38" i="12"/>
  <c r="H38" i="12"/>
  <c r="G38" i="12"/>
  <c r="F38" i="12"/>
  <c r="K32" i="12"/>
  <c r="J32" i="12"/>
  <c r="I32" i="12"/>
  <c r="H32" i="12"/>
  <c r="G32" i="12"/>
  <c r="F32" i="12"/>
  <c r="K24" i="12"/>
  <c r="J24" i="12"/>
  <c r="I24" i="12"/>
  <c r="H24" i="12"/>
  <c r="G24" i="12"/>
  <c r="F24" i="12"/>
  <c r="K14" i="12"/>
  <c r="J14" i="12"/>
  <c r="I14" i="12"/>
  <c r="H14" i="12"/>
  <c r="G14" i="12"/>
  <c r="F14" i="12"/>
  <c r="K7" i="12"/>
  <c r="J7" i="12"/>
  <c r="I7" i="12"/>
  <c r="H7" i="12"/>
  <c r="G7" i="12"/>
  <c r="F7" i="12"/>
  <c r="K42" i="11"/>
  <c r="K54" i="11" s="1"/>
  <c r="K59" i="11" s="1"/>
  <c r="K61" i="11" s="1"/>
  <c r="J42" i="11"/>
  <c r="J54" i="11" s="1"/>
  <c r="J59" i="11" s="1"/>
  <c r="J61" i="11" s="1"/>
  <c r="I42" i="11"/>
  <c r="I54" i="11" s="1"/>
  <c r="I59" i="11" s="1"/>
  <c r="I61" i="11" s="1"/>
  <c r="H42" i="11"/>
  <c r="H54" i="11" s="1"/>
  <c r="H59" i="11" s="1"/>
  <c r="H61" i="11" s="1"/>
  <c r="G42" i="11"/>
  <c r="G54" i="11" s="1"/>
  <c r="G59" i="11" s="1"/>
  <c r="G61" i="11" s="1"/>
  <c r="F42" i="11"/>
  <c r="F54" i="11" s="1"/>
  <c r="F59" i="11" s="1"/>
  <c r="F61" i="11" s="1"/>
  <c r="K38" i="11"/>
  <c r="J38" i="11"/>
  <c r="I38" i="11"/>
  <c r="H38" i="11"/>
  <c r="G38" i="11"/>
  <c r="F38" i="11"/>
  <c r="K32" i="11"/>
  <c r="K33" i="11" s="1"/>
  <c r="J32" i="11"/>
  <c r="I32" i="11"/>
  <c r="H32" i="11"/>
  <c r="H33" i="11" s="1"/>
  <c r="G32" i="11"/>
  <c r="G33" i="11" s="1"/>
  <c r="F32" i="11"/>
  <c r="K24" i="11"/>
  <c r="J24" i="11"/>
  <c r="I24" i="11"/>
  <c r="H24" i="11"/>
  <c r="G24" i="11"/>
  <c r="F24" i="11"/>
  <c r="K14" i="11"/>
  <c r="J14" i="11"/>
  <c r="I14" i="11"/>
  <c r="H14" i="11"/>
  <c r="G14" i="11"/>
  <c r="F14" i="11"/>
  <c r="K7" i="11"/>
  <c r="J7" i="11"/>
  <c r="I7" i="11"/>
  <c r="H7" i="11"/>
  <c r="G7" i="11"/>
  <c r="F7" i="11"/>
  <c r="K42" i="10"/>
  <c r="K54" i="10" s="1"/>
  <c r="K59" i="10" s="1"/>
  <c r="K61" i="10" s="1"/>
  <c r="J42" i="10"/>
  <c r="J54" i="10" s="1"/>
  <c r="J59" i="10" s="1"/>
  <c r="J61" i="10" s="1"/>
  <c r="I42" i="10"/>
  <c r="I54" i="10" s="1"/>
  <c r="I59" i="10" s="1"/>
  <c r="I61" i="10" s="1"/>
  <c r="H42" i="10"/>
  <c r="H54" i="10" s="1"/>
  <c r="H59" i="10" s="1"/>
  <c r="H61" i="10" s="1"/>
  <c r="G42" i="10"/>
  <c r="G54" i="10" s="1"/>
  <c r="G59" i="10" s="1"/>
  <c r="G61" i="10" s="1"/>
  <c r="F42" i="10"/>
  <c r="F54" i="10" s="1"/>
  <c r="F59" i="10" s="1"/>
  <c r="F61" i="10" s="1"/>
  <c r="K38" i="10"/>
  <c r="J38" i="10"/>
  <c r="I38" i="10"/>
  <c r="H38" i="10"/>
  <c r="G38" i="10"/>
  <c r="F38" i="10"/>
  <c r="K32" i="10"/>
  <c r="K33" i="10" s="1"/>
  <c r="J32" i="10"/>
  <c r="I32" i="10"/>
  <c r="H32" i="10"/>
  <c r="G32" i="10"/>
  <c r="F32" i="10"/>
  <c r="K24" i="10"/>
  <c r="J24" i="10"/>
  <c r="I24" i="10"/>
  <c r="H24" i="10"/>
  <c r="G24" i="10"/>
  <c r="F24" i="10"/>
  <c r="F33" i="10" s="1"/>
  <c r="K14" i="10"/>
  <c r="J14" i="10"/>
  <c r="I14" i="10"/>
  <c r="I15" i="10" s="1"/>
  <c r="H14" i="10"/>
  <c r="H15" i="10" s="1"/>
  <c r="G14" i="10"/>
  <c r="G15" i="10" s="1"/>
  <c r="F14" i="10"/>
  <c r="K7" i="10"/>
  <c r="K15" i="10" s="1"/>
  <c r="J7" i="10"/>
  <c r="I7" i="10"/>
  <c r="H7" i="10"/>
  <c r="G7" i="10"/>
  <c r="F7" i="10"/>
  <c r="H42" i="1"/>
  <c r="H54" i="1" s="1"/>
  <c r="H59" i="1" s="1"/>
  <c r="H61" i="1" s="1"/>
  <c r="I42" i="1"/>
  <c r="I54" i="1" s="1"/>
  <c r="I59" i="1" s="1"/>
  <c r="I61" i="1" s="1"/>
  <c r="J42" i="1"/>
  <c r="J54" i="1" s="1"/>
  <c r="J59" i="1" s="1"/>
  <c r="J61" i="1" s="1"/>
  <c r="K42" i="1"/>
  <c r="K54" i="1" s="1"/>
  <c r="K59" i="1" s="1"/>
  <c r="K61" i="1" s="1"/>
  <c r="G42" i="1"/>
  <c r="G54" i="1" s="1"/>
  <c r="G59" i="1" s="1"/>
  <c r="G61" i="1" s="1"/>
  <c r="F42" i="1"/>
  <c r="F54" i="1" s="1"/>
  <c r="F59" i="1" s="1"/>
  <c r="F61" i="1" s="1"/>
  <c r="J15" i="16" l="1"/>
  <c r="I33" i="16"/>
  <c r="I39" i="16" s="1"/>
  <c r="K15" i="16"/>
  <c r="F33" i="16"/>
  <c r="F39" i="16" s="1"/>
  <c r="G33" i="16"/>
  <c r="G39" i="16" s="1"/>
  <c r="H33" i="16"/>
  <c r="H39" i="16" s="1"/>
  <c r="H15" i="16"/>
  <c r="J39" i="16"/>
  <c r="I15" i="16"/>
  <c r="K33" i="16"/>
  <c r="K39" i="16" s="1"/>
  <c r="J39" i="14"/>
  <c r="H54" i="14"/>
  <c r="H59" i="14" s="1"/>
  <c r="H61" i="14" s="1"/>
  <c r="I54" i="14"/>
  <c r="I59" i="14" s="1"/>
  <c r="I61" i="14" s="1"/>
  <c r="I39" i="14"/>
  <c r="J54" i="14"/>
  <c r="J59" i="14" s="1"/>
  <c r="J61" i="14" s="1"/>
  <c r="G33" i="14"/>
  <c r="F15" i="14"/>
  <c r="G15" i="14"/>
  <c r="H39" i="14"/>
  <c r="K33" i="13"/>
  <c r="I33" i="13"/>
  <c r="K39" i="13"/>
  <c r="J15" i="13"/>
  <c r="K15" i="13"/>
  <c r="G33" i="13"/>
  <c r="G39" i="13" s="1"/>
  <c r="F15" i="13"/>
  <c r="G15" i="13"/>
  <c r="H39" i="13"/>
  <c r="H15" i="13"/>
  <c r="I39" i="13"/>
  <c r="I15" i="13"/>
  <c r="J39" i="13"/>
  <c r="J33" i="12"/>
  <c r="H15" i="12"/>
  <c r="I15" i="12"/>
  <c r="J15" i="12"/>
  <c r="F33" i="12"/>
  <c r="F39" i="12" s="1"/>
  <c r="G33" i="12"/>
  <c r="G39" i="12" s="1"/>
  <c r="H33" i="12"/>
  <c r="H39" i="12" s="1"/>
  <c r="I33" i="12"/>
  <c r="I39" i="12" s="1"/>
  <c r="G15" i="12"/>
  <c r="K33" i="12"/>
  <c r="K39" i="12" s="1"/>
  <c r="K15" i="12"/>
  <c r="F15" i="12"/>
  <c r="J15" i="11"/>
  <c r="K15" i="11"/>
  <c r="I33" i="11"/>
  <c r="F15" i="11"/>
  <c r="I15" i="11"/>
  <c r="H39" i="11"/>
  <c r="H15" i="11"/>
  <c r="J33" i="11"/>
  <c r="F33" i="11"/>
  <c r="F39" i="11" s="1"/>
  <c r="G15" i="11"/>
  <c r="I39" i="11"/>
  <c r="J15" i="10"/>
  <c r="I33" i="10"/>
  <c r="F15" i="10"/>
  <c r="J33" i="10"/>
  <c r="J39" i="10" s="1"/>
  <c r="I39" i="10"/>
  <c r="K39" i="10"/>
  <c r="G33" i="10"/>
  <c r="G39" i="10" s="1"/>
  <c r="F39" i="10"/>
  <c r="H33" i="10"/>
  <c r="G39" i="14"/>
  <c r="K39" i="14"/>
  <c r="J39" i="12"/>
  <c r="G39" i="11"/>
  <c r="J39" i="11"/>
  <c r="K39" i="11"/>
  <c r="H39" i="10"/>
  <c r="G7" i="1" l="1"/>
  <c r="H7" i="1"/>
  <c r="F24" i="1"/>
  <c r="F32" i="1"/>
  <c r="F38" i="1"/>
  <c r="G38" i="1"/>
  <c r="H38" i="1"/>
  <c r="I38" i="1"/>
  <c r="J38" i="1"/>
  <c r="K38" i="1"/>
  <c r="G32" i="1"/>
  <c r="H32" i="1"/>
  <c r="I32" i="1"/>
  <c r="J32" i="1"/>
  <c r="K32" i="1"/>
  <c r="G24" i="1"/>
  <c r="H24" i="1"/>
  <c r="I24" i="1"/>
  <c r="J24" i="1"/>
  <c r="K24" i="1"/>
  <c r="G14" i="1"/>
  <c r="H14" i="1"/>
  <c r="I14" i="1"/>
  <c r="J14" i="1"/>
  <c r="K14" i="1"/>
  <c r="F14" i="1"/>
  <c r="I7" i="1"/>
  <c r="J7" i="1"/>
  <c r="K7" i="1"/>
  <c r="I33" i="1" l="1"/>
  <c r="F33" i="1"/>
  <c r="K33" i="1"/>
  <c r="J15" i="1"/>
  <c r="H33" i="1"/>
  <c r="J33" i="1"/>
  <c r="H15" i="1"/>
  <c r="I15" i="1"/>
  <c r="G15" i="1"/>
  <c r="K15" i="1"/>
  <c r="G33" i="1"/>
  <c r="K39" i="1" l="1"/>
  <c r="F39" i="1"/>
  <c r="I39" i="1"/>
  <c r="J39" i="1"/>
  <c r="H39" i="1"/>
  <c r="G39" i="1"/>
  <c r="F7" i="1" l="1"/>
  <c r="F15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AAE05A2-2667-4CA5-B4E7-C60A85AB7248}" keepAlive="1" name="Query - All" description="Connection to the 'All' query in the workbook." type="5" refreshedVersion="0" background="1">
    <dbPr connection="Provider=Microsoft.Mashup.OleDb.1;Data Source=$Workbook$;Location=All;Extended Properties=&quot;&quot;" command="SELECT * FROM [All]"/>
  </connection>
  <connection id="2" xr16:uid="{B58AD7C1-5578-4E5D-8932-567F452E5BE3}" keepAlive="1" name="Query - All (2)" description="Connection to the 'All (2)' query in the workbook." type="5" refreshedVersion="8" background="1">
    <dbPr connection="Provider=Microsoft.Mashup.OleDb.1;Data Source=$Workbook$;Location=&quot;All (2)&quot;;Extended Properties=&quot;&quot;" command="SELECT * FROM [All (2)]"/>
  </connection>
</connections>
</file>

<file path=xl/sharedStrings.xml><?xml version="1.0" encoding="utf-8"?>
<sst xmlns="http://schemas.openxmlformats.org/spreadsheetml/2006/main" count="1997" uniqueCount="137">
  <si>
    <t>No.</t>
  </si>
  <si>
    <t>Company</t>
  </si>
  <si>
    <t>Hero</t>
  </si>
  <si>
    <t>Balance Sheet</t>
  </si>
  <si>
    <t>Fixed Assets</t>
  </si>
  <si>
    <t>2016</t>
  </si>
  <si>
    <t>2017</t>
  </si>
  <si>
    <t>2018</t>
  </si>
  <si>
    <t>2019</t>
  </si>
  <si>
    <t>2020</t>
  </si>
  <si>
    <t>2021</t>
  </si>
  <si>
    <t>Investments</t>
  </si>
  <si>
    <t>Property, plant, and equipment</t>
  </si>
  <si>
    <t>Intangible assets</t>
  </si>
  <si>
    <t>Other assets</t>
  </si>
  <si>
    <t>Balance Sheet Totals</t>
  </si>
  <si>
    <t>Current Assets</t>
  </si>
  <si>
    <t>Inventory</t>
  </si>
  <si>
    <t>Clients</t>
  </si>
  <si>
    <t>Short term derivatives</t>
  </si>
  <si>
    <t>Cash</t>
  </si>
  <si>
    <t>Accounts payable</t>
  </si>
  <si>
    <t>Short-term debt</t>
  </si>
  <si>
    <t>Dividends payable</t>
  </si>
  <si>
    <t>Notes payable</t>
  </si>
  <si>
    <t>The current portion of deferred revenue</t>
  </si>
  <si>
    <t>Current maturities of long-term debt</t>
  </si>
  <si>
    <t>Interest payable on outstanding debts</t>
  </si>
  <si>
    <t>Income taxes owed within the next year</t>
  </si>
  <si>
    <t>Non Current Asset</t>
  </si>
  <si>
    <t>Non Current Liabilities</t>
  </si>
  <si>
    <t>Accounts receivables</t>
  </si>
  <si>
    <t>Bank Deposits</t>
  </si>
  <si>
    <t>Debentures</t>
  </si>
  <si>
    <t>Bonds payable</t>
  </si>
  <si>
    <t>Long-term loans</t>
  </si>
  <si>
    <t>Deferred tax liabilities</t>
  </si>
  <si>
    <t>Long-term lease</t>
  </si>
  <si>
    <t>Pension benefit obligations</t>
  </si>
  <si>
    <t>Current Liabilities</t>
  </si>
  <si>
    <t>Retained earnings</t>
  </si>
  <si>
    <t>Outstanding shares</t>
  </si>
  <si>
    <t>Treasury stock</t>
  </si>
  <si>
    <t>Additional paid-in capital</t>
  </si>
  <si>
    <t>Owners Equity</t>
  </si>
  <si>
    <t xml:space="preserve">Total  Non current asset </t>
  </si>
  <si>
    <t xml:space="preserve">Total  Current Assets </t>
  </si>
  <si>
    <t>Total  Assets</t>
  </si>
  <si>
    <t xml:space="preserve">Total  Current Liabilities </t>
  </si>
  <si>
    <t xml:space="preserve">Total Non Current Liabilities </t>
  </si>
  <si>
    <t xml:space="preserve">Total  Liabilities </t>
  </si>
  <si>
    <t>Total Owners Equity</t>
  </si>
  <si>
    <t>Total  Liabilities &amp; Owners Equity</t>
  </si>
  <si>
    <t>Differed Revenue</t>
  </si>
  <si>
    <t>Sheet index:</t>
  </si>
  <si>
    <t>RawDataIReceive</t>
  </si>
  <si>
    <t>Ratios</t>
  </si>
  <si>
    <t>Total Investment</t>
  </si>
  <si>
    <t>Working Capital</t>
  </si>
  <si>
    <t>Financial Statement/ Ratio</t>
  </si>
  <si>
    <t>Main item in Financial Statement/ Ratio</t>
  </si>
  <si>
    <t>Detailed item in Financial Statement/ Ratio</t>
  </si>
  <si>
    <t>operating income</t>
  </si>
  <si>
    <t>Other income</t>
  </si>
  <si>
    <t>Total revenue</t>
  </si>
  <si>
    <t>activity expenses</t>
  </si>
  <si>
    <t>change in stock</t>
  </si>
  <si>
    <t>Salaries, wages and other benefits</t>
  </si>
  <si>
    <t>Depreciation and amortization</t>
  </si>
  <si>
    <t>advertising expenses</t>
  </si>
  <si>
    <t>Operating rentals</t>
  </si>
  <si>
    <t>allotments</t>
  </si>
  <si>
    <t>Allowances that are not intended</t>
  </si>
  <si>
    <t>Losses of disposal / sale / impairment of assets</t>
  </si>
  <si>
    <t>Fixed asset decay response</t>
  </si>
  <si>
    <t>net loss / sale / return of fixed assets</t>
  </si>
  <si>
    <t>Activity Profits</t>
  </si>
  <si>
    <t>Gain (loss) on sale of fixed assets</t>
  </si>
  <si>
    <t>financing income</t>
  </si>
  <si>
    <t>financing costs</t>
  </si>
  <si>
    <t>Losses of foreign currency valuation differences</t>
  </si>
  <si>
    <t>net profit before taxes</t>
  </si>
  <si>
    <t>Income Taxes</t>
  </si>
  <si>
    <t>general net profit</t>
  </si>
  <si>
    <t>Basic and diluted earnings per share</t>
  </si>
  <si>
    <t>Income Statement</t>
  </si>
  <si>
    <t>Income Statement Totals</t>
  </si>
  <si>
    <t>Income</t>
  </si>
  <si>
    <t>Ratios (Times)</t>
  </si>
  <si>
    <t>Ratios (Amount)</t>
  </si>
  <si>
    <t>Fixed Assets TurnOver</t>
  </si>
  <si>
    <t>Total Assets TurnOver</t>
  </si>
  <si>
    <t>Ratios (%)</t>
  </si>
  <si>
    <t>Profit To Owners Equity</t>
  </si>
  <si>
    <t>1stAnalysis-Vertical</t>
  </si>
  <si>
    <t>2ndAnalysis-Horizontal</t>
  </si>
  <si>
    <t>3rdAnalysis-Ratio(Amount)</t>
  </si>
  <si>
    <t>4thAnalysis-Ratio(Times)</t>
  </si>
  <si>
    <t>5thAnalysis-Ratio(%)</t>
  </si>
  <si>
    <t>ALL</t>
  </si>
  <si>
    <t>Profit To Total Assets</t>
  </si>
  <si>
    <t>Profit To Total Liabilities</t>
  </si>
  <si>
    <t>2016 Vertical</t>
  </si>
  <si>
    <t>2017 Vertical</t>
  </si>
  <si>
    <t>2018 Vertical</t>
  </si>
  <si>
    <t>2019 Vertical</t>
  </si>
  <si>
    <t>2020 Vertical</t>
  </si>
  <si>
    <t>2021 Vertical</t>
  </si>
  <si>
    <t>2017 Horizontal</t>
  </si>
  <si>
    <t>2018 Horizontal</t>
  </si>
  <si>
    <t>2019 Horizontal</t>
  </si>
  <si>
    <t>2020 Horizontal</t>
  </si>
  <si>
    <t>2021 Horizontal</t>
  </si>
  <si>
    <t>2016 Ratio(Amount)</t>
  </si>
  <si>
    <t>2017 Ratio(Amount)</t>
  </si>
  <si>
    <t>2018 Ratio(Amount)</t>
  </si>
  <si>
    <t>2019 Ratio(Amount)</t>
  </si>
  <si>
    <t>2020 Ratio(Amount)</t>
  </si>
  <si>
    <t>2021 Ratio(Amount)</t>
  </si>
  <si>
    <t>2016 Ratio(Times)</t>
  </si>
  <si>
    <t>2017 Ratio(Times)</t>
  </si>
  <si>
    <t>2018 Ratio(Times)</t>
  </si>
  <si>
    <t>2019 Ratio(Times)</t>
  </si>
  <si>
    <t>2020 Ratio(Times)</t>
  </si>
  <si>
    <t>2021 Ratio(Times)</t>
  </si>
  <si>
    <t>2016 Ratio(%)</t>
  </si>
  <si>
    <t>2017 Ratio(%)</t>
  </si>
  <si>
    <t>2018 Ratio(%)</t>
  </si>
  <si>
    <t>2019 Ratio(%)</t>
  </si>
  <si>
    <t>2020 Ratio(%)</t>
  </si>
  <si>
    <t>2021 Ratio(%)</t>
  </si>
  <si>
    <t>Type</t>
  </si>
  <si>
    <t>(All)</t>
  </si>
  <si>
    <t>Sum of Value</t>
  </si>
  <si>
    <t>Years</t>
  </si>
  <si>
    <t>Manual</t>
  </si>
  <si>
    <t>Automatically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</si>
</sst>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indexed="18"/>
      <name val="Calibri"/>
      <family val="2"/>
      <scheme val="minor"/>
    </font>
    <font>
      <sz val="11"/>
      <color indexed="1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0">
    <xf numFmtId="0" fontId="0" fillId="0" borderId="0" xfId="0"/>
    <xf numFmtId="38" fontId="0" fillId="2" borderId="0" xfId="0" applyNumberFormat="1" applyFill="1"/>
    <xf numFmtId="0" fontId="0" fillId="2" borderId="0" xfId="0" applyNumberFormat="1" applyFill="1"/>
    <xf numFmtId="0" fontId="0" fillId="0" borderId="0" xfId="0" applyFill="1"/>
    <xf numFmtId="38" fontId="0" fillId="0" borderId="0" xfId="0" applyNumberFormat="1" applyFill="1"/>
    <xf numFmtId="0" fontId="2" fillId="3" borderId="0" xfId="0" applyNumberFormat="1" applyFont="1" applyFill="1"/>
    <xf numFmtId="38" fontId="2" fillId="3" borderId="0" xfId="0" applyNumberFormat="1" applyFont="1" applyFill="1"/>
    <xf numFmtId="9" fontId="0" fillId="0" borderId="0" xfId="1" applyFont="1" applyFill="1"/>
    <xf numFmtId="0" fontId="4" fillId="0" borderId="0" xfId="0" applyFont="1"/>
    <xf numFmtId="0" fontId="5" fillId="0" borderId="0" xfId="0" applyFont="1"/>
    <xf numFmtId="0" fontId="6" fillId="0" borderId="0" xfId="2" quotePrefix="1"/>
    <xf numFmtId="0" fontId="0" fillId="0" borderId="0" xfId="0" applyNumberFormat="1" applyFill="1"/>
    <xf numFmtId="0" fontId="0" fillId="4" borderId="0" xfId="0" applyNumberFormat="1" applyFill="1"/>
    <xf numFmtId="38" fontId="0" fillId="4" borderId="0" xfId="0" applyNumberFormat="1" applyFill="1"/>
    <xf numFmtId="0" fontId="2" fillId="5" borderId="0" xfId="0" applyNumberFormat="1" applyFont="1" applyFill="1"/>
    <xf numFmtId="38" fontId="2" fillId="5" borderId="0" xfId="0" applyNumberFormat="1" applyFont="1" applyFill="1"/>
    <xf numFmtId="0" fontId="0" fillId="6" borderId="0" xfId="0" applyNumberFormat="1" applyFill="1"/>
    <xf numFmtId="0" fontId="0" fillId="7" borderId="0" xfId="0" applyNumberFormat="1" applyFill="1"/>
    <xf numFmtId="10" fontId="0" fillId="0" borderId="0" xfId="1" applyNumberFormat="1" applyFont="1" applyFill="1"/>
    <xf numFmtId="10" fontId="2" fillId="3" borderId="0" xfId="1" applyNumberFormat="1" applyFont="1" applyFill="1"/>
    <xf numFmtId="10" fontId="2" fillId="5" borderId="0" xfId="1" applyNumberFormat="1" applyFont="1" applyFill="1"/>
    <xf numFmtId="0" fontId="0" fillId="8" borderId="0" xfId="0" applyNumberFormat="1" applyFill="1"/>
    <xf numFmtId="38" fontId="0" fillId="8" borderId="0" xfId="0" applyNumberFormat="1" applyFill="1"/>
    <xf numFmtId="0" fontId="0" fillId="6" borderId="2" xfId="0" applyNumberFormat="1" applyFont="1" applyFill="1" applyBorder="1"/>
    <xf numFmtId="0" fontId="0" fillId="7" borderId="1" xfId="0" applyNumberFormat="1" applyFont="1" applyFill="1" applyBorder="1"/>
    <xf numFmtId="0" fontId="0" fillId="8" borderId="1" xfId="0" applyNumberFormat="1" applyFont="1" applyFill="1" applyBorder="1"/>
    <xf numFmtId="38" fontId="0" fillId="8" borderId="1" xfId="0" applyNumberFormat="1" applyFont="1" applyFill="1" applyBorder="1"/>
    <xf numFmtId="40" fontId="0" fillId="8" borderId="1" xfId="0" applyNumberFormat="1" applyFont="1" applyFill="1" applyBorder="1"/>
    <xf numFmtId="9" fontId="0" fillId="8" borderId="1" xfId="1" applyFont="1" applyFill="1" applyBorder="1"/>
    <xf numFmtId="0" fontId="0" fillId="6" borderId="3" xfId="0" applyNumberFormat="1" applyFont="1" applyFill="1" applyBorder="1"/>
    <xf numFmtId="0" fontId="0" fillId="7" borderId="4" xfId="0" applyNumberFormat="1" applyFont="1" applyFill="1" applyBorder="1"/>
    <xf numFmtId="0" fontId="0" fillId="8" borderId="4" xfId="0" applyNumberFormat="1" applyFont="1" applyFill="1" applyBorder="1"/>
    <xf numFmtId="38" fontId="0" fillId="8" borderId="4" xfId="0" applyNumberFormat="1" applyFont="1" applyFill="1" applyBorder="1"/>
    <xf numFmtId="9" fontId="0" fillId="8" borderId="4" xfId="1" applyFont="1" applyFill="1" applyBorder="1"/>
    <xf numFmtId="0" fontId="0" fillId="2" borderId="5" xfId="0" applyNumberFormat="1" applyFill="1" applyBorder="1"/>
    <xf numFmtId="0" fontId="0" fillId="2" borderId="0" xfId="0" applyNumberFormat="1" applyFill="1" applyBorder="1"/>
    <xf numFmtId="0" fontId="0" fillId="2" borderId="6" xfId="0" applyNumberFormat="1" applyFill="1" applyBorder="1"/>
    <xf numFmtId="0" fontId="2" fillId="3" borderId="5" xfId="0" applyNumberFormat="1" applyFont="1" applyFill="1" applyBorder="1"/>
    <xf numFmtId="0" fontId="2" fillId="3" borderId="0" xfId="0" applyNumberFormat="1" applyFont="1" applyFill="1" applyBorder="1"/>
    <xf numFmtId="0" fontId="2" fillId="3" borderId="6" xfId="0" applyNumberFormat="1" applyFont="1" applyFill="1" applyBorder="1"/>
    <xf numFmtId="0" fontId="0" fillId="4" borderId="5" xfId="0" applyNumberFormat="1" applyFill="1" applyBorder="1"/>
    <xf numFmtId="0" fontId="0" fillId="4" borderId="0" xfId="0" applyNumberFormat="1" applyFill="1" applyBorder="1"/>
    <xf numFmtId="0" fontId="0" fillId="4" borderId="6" xfId="0" applyNumberFormat="1" applyFill="1" applyBorder="1"/>
    <xf numFmtId="0" fontId="2" fillId="5" borderId="5" xfId="0" applyNumberFormat="1" applyFont="1" applyFill="1" applyBorder="1"/>
    <xf numFmtId="0" fontId="2" fillId="5" borderId="0" xfId="0" applyNumberFormat="1" applyFont="1" applyFill="1" applyBorder="1"/>
    <xf numFmtId="0" fontId="2" fillId="5" borderId="6" xfId="0" applyNumberFormat="1" applyFont="1" applyFill="1" applyBorder="1"/>
    <xf numFmtId="0" fontId="0" fillId="6" borderId="5" xfId="0" applyNumberFormat="1" applyFill="1" applyBorder="1"/>
    <xf numFmtId="0" fontId="0" fillId="0" borderId="0" xfId="0" applyNumberFormat="1" applyFill="1" applyBorder="1"/>
    <xf numFmtId="0" fontId="0" fillId="0" borderId="6" xfId="0" applyNumberFormat="1" applyFill="1" applyBorder="1"/>
    <xf numFmtId="0" fontId="0" fillId="7" borderId="0" xfId="0" applyNumberFormat="1" applyFill="1" applyBorder="1"/>
    <xf numFmtId="0" fontId="0" fillId="6" borderId="7" xfId="0" applyNumberFormat="1" applyFill="1" applyBorder="1"/>
    <xf numFmtId="0" fontId="0" fillId="7" borderId="8" xfId="0" applyNumberFormat="1" applyFill="1" applyBorder="1"/>
    <xf numFmtId="0" fontId="0" fillId="0" borderId="8" xfId="0" applyNumberFormat="1" applyFill="1" applyBorder="1"/>
    <xf numFmtId="0" fontId="0" fillId="0" borderId="9" xfId="0" applyNumberFormat="1" applyFill="1" applyBorder="1"/>
    <xf numFmtId="38" fontId="0" fillId="2" borderId="5" xfId="0" applyNumberFormat="1" applyFill="1" applyBorder="1"/>
    <xf numFmtId="38" fontId="0" fillId="2" borderId="0" xfId="0" applyNumberFormat="1" applyFill="1" applyBorder="1"/>
    <xf numFmtId="38" fontId="0" fillId="2" borderId="6" xfId="0" applyNumberFormat="1" applyFill="1" applyBorder="1"/>
    <xf numFmtId="38" fontId="2" fillId="3" borderId="5" xfId="0" applyNumberFormat="1" applyFont="1" applyFill="1" applyBorder="1"/>
    <xf numFmtId="38" fontId="2" fillId="3" borderId="0" xfId="0" applyNumberFormat="1" applyFont="1" applyFill="1" applyBorder="1"/>
    <xf numFmtId="38" fontId="2" fillId="3" borderId="6" xfId="0" applyNumberFormat="1" applyFont="1" applyFill="1" applyBorder="1"/>
    <xf numFmtId="38" fontId="0" fillId="4" borderId="5" xfId="0" applyNumberFormat="1" applyFill="1" applyBorder="1"/>
    <xf numFmtId="38" fontId="0" fillId="4" borderId="0" xfId="0" applyNumberFormat="1" applyFill="1" applyBorder="1"/>
    <xf numFmtId="38" fontId="0" fillId="4" borderId="6" xfId="0" applyNumberFormat="1" applyFill="1" applyBorder="1"/>
    <xf numFmtId="38" fontId="2" fillId="5" borderId="5" xfId="0" applyNumberFormat="1" applyFont="1" applyFill="1" applyBorder="1"/>
    <xf numFmtId="38" fontId="2" fillId="5" borderId="0" xfId="0" applyNumberFormat="1" applyFont="1" applyFill="1" applyBorder="1"/>
    <xf numFmtId="38" fontId="2" fillId="5" borderId="6" xfId="0" applyNumberFormat="1" applyFont="1" applyFill="1" applyBorder="1"/>
    <xf numFmtId="10" fontId="0" fillId="9" borderId="5" xfId="0" applyNumberFormat="1" applyFill="1" applyBorder="1"/>
    <xf numFmtId="10" fontId="0" fillId="9" borderId="0" xfId="0" applyNumberFormat="1" applyFill="1" applyBorder="1"/>
    <xf numFmtId="10" fontId="0" fillId="9" borderId="6" xfId="0" applyNumberFormat="1" applyFill="1" applyBorder="1"/>
    <xf numFmtId="10" fontId="0" fillId="9" borderId="7" xfId="0" applyNumberFormat="1" applyFill="1" applyBorder="1"/>
    <xf numFmtId="10" fontId="0" fillId="9" borderId="8" xfId="0" applyNumberFormat="1" applyFill="1" applyBorder="1"/>
    <xf numFmtId="10" fontId="0" fillId="9" borderId="9" xfId="0" applyNumberFormat="1" applyFill="1" applyBorder="1"/>
    <xf numFmtId="10" fontId="0" fillId="10" borderId="5" xfId="0" applyNumberFormat="1" applyFill="1" applyBorder="1"/>
    <xf numFmtId="10" fontId="0" fillId="10" borderId="0" xfId="0" applyNumberFormat="1" applyFill="1" applyBorder="1"/>
    <xf numFmtId="10" fontId="0" fillId="10" borderId="6" xfId="0" applyNumberFormat="1" applyFill="1" applyBorder="1"/>
    <xf numFmtId="10" fontId="0" fillId="10" borderId="7" xfId="0" applyNumberFormat="1" applyFill="1" applyBorder="1"/>
    <xf numFmtId="10" fontId="0" fillId="10" borderId="8" xfId="0" applyNumberFormat="1" applyFill="1" applyBorder="1"/>
    <xf numFmtId="10" fontId="0" fillId="10" borderId="9" xfId="0" applyNumberFormat="1" applyFill="1" applyBorder="1"/>
    <xf numFmtId="38" fontId="0" fillId="0" borderId="5" xfId="0" applyNumberFormat="1" applyFill="1" applyBorder="1"/>
    <xf numFmtId="38" fontId="0" fillId="0" borderId="0" xfId="0" applyNumberFormat="1" applyFill="1" applyBorder="1"/>
    <xf numFmtId="38" fontId="0" fillId="0" borderId="6" xfId="0" applyNumberFormat="1" applyFill="1" applyBorder="1"/>
    <xf numFmtId="38" fontId="0" fillId="0" borderId="7" xfId="0" applyNumberFormat="1" applyFill="1" applyBorder="1"/>
    <xf numFmtId="38" fontId="0" fillId="0" borderId="8" xfId="0" applyNumberFormat="1" applyFill="1" applyBorder="1"/>
    <xf numFmtId="38" fontId="0" fillId="0" borderId="9" xfId="0" applyNumberFormat="1" applyFill="1" applyBorder="1"/>
    <xf numFmtId="0" fontId="0" fillId="11" borderId="5" xfId="0" applyNumberFormat="1" applyFill="1" applyBorder="1"/>
    <xf numFmtId="0" fontId="0" fillId="11" borderId="0" xfId="0" applyNumberFormat="1" applyFill="1" applyBorder="1"/>
    <xf numFmtId="0" fontId="0" fillId="11" borderId="6" xfId="0" applyNumberFormat="1" applyFill="1" applyBorder="1"/>
    <xf numFmtId="38" fontId="0" fillId="11" borderId="5" xfId="0" applyNumberFormat="1" applyFill="1" applyBorder="1"/>
    <xf numFmtId="38" fontId="0" fillId="11" borderId="0" xfId="0" applyNumberFormat="1" applyFill="1" applyBorder="1"/>
    <xf numFmtId="38" fontId="0" fillId="11" borderId="6" xfId="0" applyNumberFormat="1" applyFill="1" applyBorder="1"/>
    <xf numFmtId="0" fontId="0" fillId="11" borderId="7" xfId="0" applyNumberFormat="1" applyFill="1" applyBorder="1"/>
    <xf numFmtId="0" fontId="0" fillId="11" borderId="8" xfId="0" applyNumberFormat="1" applyFill="1" applyBorder="1"/>
    <xf numFmtId="0" fontId="0" fillId="11" borderId="9" xfId="0" applyNumberFormat="1" applyFill="1" applyBorder="1"/>
    <xf numFmtId="40" fontId="0" fillId="12" borderId="5" xfId="0" applyNumberFormat="1" applyFill="1" applyBorder="1"/>
    <xf numFmtId="40" fontId="0" fillId="12" borderId="0" xfId="0" applyNumberFormat="1" applyFill="1" applyBorder="1"/>
    <xf numFmtId="40" fontId="0" fillId="12" borderId="6" xfId="0" applyNumberFormat="1" applyFill="1" applyBorder="1"/>
    <xf numFmtId="40" fontId="0" fillId="12" borderId="7" xfId="0" applyNumberFormat="1" applyFill="1" applyBorder="1"/>
    <xf numFmtId="40" fontId="0" fillId="12" borderId="8" xfId="0" applyNumberFormat="1" applyFill="1" applyBorder="1"/>
    <xf numFmtId="40" fontId="0" fillId="12" borderId="9" xfId="0" applyNumberFormat="1" applyFill="1" applyBorder="1"/>
    <xf numFmtId="10" fontId="0" fillId="13" borderId="5" xfId="0" applyNumberFormat="1" applyFill="1" applyBorder="1"/>
    <xf numFmtId="10" fontId="0" fillId="13" borderId="0" xfId="0" applyNumberFormat="1" applyFill="1" applyBorder="1"/>
    <xf numFmtId="10" fontId="0" fillId="13" borderId="6" xfId="0" applyNumberFormat="1" applyFill="1" applyBorder="1"/>
    <xf numFmtId="10" fontId="0" fillId="13" borderId="7" xfId="0" applyNumberFormat="1" applyFill="1" applyBorder="1"/>
    <xf numFmtId="10" fontId="0" fillId="13" borderId="8" xfId="0" applyNumberFormat="1" applyFill="1" applyBorder="1"/>
    <xf numFmtId="10" fontId="0" fillId="13" borderId="9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pivotButton="1"/>
    <xf numFmtId="0" fontId="0" fillId="0" borderId="0" xfId="0" applyNumberFormat="1"/>
  </cellXfs>
  <cellStyles count="3">
    <cellStyle name="Hyperlink" xfId="2" builtinId="8"/>
    <cellStyle name="Normal" xfId="0" builtinId="0"/>
    <cellStyle name="Percent" xfId="1" builtinId="5"/>
  </cellStyles>
  <dxfs count="150">
    <dxf>
      <numFmt numFmtId="14" formatCode="0.00%"/>
      <fill>
        <patternFill patternType="solid">
          <fgColor indexed="64"/>
          <bgColor theme="2" tint="-0.249977111117893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4" formatCode="0.00%"/>
      <fill>
        <patternFill patternType="solid">
          <fgColor indexed="64"/>
          <bgColor theme="2" tint="-0.249977111117893"/>
        </patternFill>
      </fill>
    </dxf>
    <dxf>
      <numFmt numFmtId="14" formatCode="0.00%"/>
      <fill>
        <patternFill patternType="solid">
          <fgColor indexed="64"/>
          <bgColor theme="2" tint="-0.249977111117893"/>
        </patternFill>
      </fill>
    </dxf>
    <dxf>
      <numFmt numFmtId="14" formatCode="0.00%"/>
      <fill>
        <patternFill patternType="solid">
          <fgColor indexed="64"/>
          <bgColor theme="2" tint="-0.249977111117893"/>
        </patternFill>
      </fill>
    </dxf>
    <dxf>
      <numFmt numFmtId="14" formatCode="0.00%"/>
      <fill>
        <patternFill patternType="solid">
          <fgColor indexed="64"/>
          <bgColor theme="2" tint="-0.249977111117893"/>
        </patternFill>
      </fill>
    </dxf>
    <dxf>
      <numFmt numFmtId="14" formatCode="0.00%"/>
      <fill>
        <patternFill patternType="solid">
          <fgColor indexed="64"/>
          <bgColor theme="2" tint="-0.249977111117893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8" formatCode="#,##0.00_);[Red]\(#,##0.00\)"/>
      <fill>
        <patternFill patternType="solid">
          <fgColor indexed="64"/>
          <bgColor theme="3" tint="0.39997558519241921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8" formatCode="#,##0.00_);[Red]\(#,##0.00\)"/>
      <fill>
        <patternFill patternType="solid">
          <fgColor indexed="64"/>
          <bgColor theme="3" tint="0.39997558519241921"/>
        </patternFill>
      </fill>
    </dxf>
    <dxf>
      <numFmt numFmtId="8" formatCode="#,##0.00_);[Red]\(#,##0.00\)"/>
      <fill>
        <patternFill patternType="solid">
          <fgColor indexed="64"/>
          <bgColor theme="3" tint="0.39997558519241921"/>
        </patternFill>
      </fill>
    </dxf>
    <dxf>
      <numFmt numFmtId="8" formatCode="#,##0.00_);[Red]\(#,##0.00\)"/>
      <fill>
        <patternFill patternType="solid">
          <fgColor indexed="64"/>
          <bgColor theme="3" tint="0.39997558519241921"/>
        </patternFill>
      </fill>
    </dxf>
    <dxf>
      <numFmt numFmtId="8" formatCode="#,##0.00_);[Red]\(#,##0.00\)"/>
      <fill>
        <patternFill patternType="solid">
          <fgColor indexed="64"/>
          <bgColor theme="3" tint="0.39997558519241921"/>
        </patternFill>
      </fill>
    </dxf>
    <dxf>
      <numFmt numFmtId="8" formatCode="#,##0.00_);[Red]\(#,##0.00\)"/>
      <fill>
        <patternFill patternType="solid">
          <fgColor indexed="64"/>
          <bgColor theme="3" tint="0.39997558519241921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0" formatCode="General"/>
      <fill>
        <patternFill patternType="solid">
          <fgColor indexed="64"/>
          <bgColor theme="4" tint="0.39997558519241921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solid">
          <fgColor indexed="64"/>
          <bgColor theme="4" tint="0.39997558519241921"/>
        </patternFill>
      </fill>
    </dxf>
    <dxf>
      <numFmt numFmtId="0" formatCode="General"/>
      <fill>
        <patternFill patternType="solid">
          <fgColor indexed="64"/>
          <bgColor theme="4" tint="0.39997558519241921"/>
        </patternFill>
      </fill>
    </dxf>
    <dxf>
      <numFmt numFmtId="0" formatCode="General"/>
      <fill>
        <patternFill patternType="solid">
          <fgColor indexed="64"/>
          <bgColor theme="4" tint="0.39997558519241921"/>
        </patternFill>
      </fill>
    </dxf>
    <dxf>
      <numFmt numFmtId="0" formatCode="General"/>
      <fill>
        <patternFill patternType="solid">
          <fgColor indexed="64"/>
          <bgColor theme="4" tint="0.39997558519241921"/>
        </patternFill>
      </fill>
    </dxf>
    <dxf>
      <numFmt numFmtId="0" formatCode="General"/>
      <fill>
        <patternFill patternType="solid">
          <fgColor indexed="64"/>
          <bgColor theme="4" tint="0.39997558519241921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4" formatCode="0.00%"/>
      <fill>
        <patternFill patternType="solid">
          <fgColor indexed="64"/>
          <bgColor theme="5" tint="0.5999938962981048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4" formatCode="0.00%"/>
      <fill>
        <patternFill patternType="solid">
          <fgColor indexed="64"/>
          <bgColor theme="5" tint="0.59999389629810485"/>
        </patternFill>
      </fill>
    </dxf>
    <dxf>
      <numFmt numFmtId="14" formatCode="0.00%"/>
      <fill>
        <patternFill patternType="solid">
          <fgColor indexed="64"/>
          <bgColor theme="5" tint="0.59999389629810485"/>
        </patternFill>
      </fill>
    </dxf>
    <dxf>
      <numFmt numFmtId="14" formatCode="0.00%"/>
      <fill>
        <patternFill patternType="solid">
          <fgColor indexed="64"/>
          <bgColor theme="5" tint="0.59999389629810485"/>
        </patternFill>
      </fill>
    </dxf>
    <dxf>
      <numFmt numFmtId="14" formatCode="0.00%"/>
      <fill>
        <patternFill patternType="solid">
          <fgColor indexed="64"/>
          <bgColor theme="5" tint="0.5999938962981048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4" formatCode="0.00%"/>
      <fill>
        <patternFill patternType="solid">
          <fgColor indexed="64"/>
          <bgColor theme="5" tint="0.39997558519241921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4" formatCode="0.00%"/>
      <fill>
        <patternFill patternType="solid">
          <fgColor indexed="64"/>
          <bgColor theme="5" tint="0.39997558519241921"/>
        </patternFill>
      </fill>
    </dxf>
    <dxf>
      <numFmt numFmtId="14" formatCode="0.00%"/>
      <fill>
        <patternFill patternType="solid">
          <fgColor indexed="64"/>
          <bgColor theme="5" tint="0.39997558519241921"/>
        </patternFill>
      </fill>
    </dxf>
    <dxf>
      <numFmt numFmtId="14" formatCode="0.00%"/>
      <fill>
        <patternFill patternType="solid">
          <fgColor indexed="64"/>
          <bgColor theme="5" tint="0.39997558519241921"/>
        </patternFill>
      </fill>
    </dxf>
    <dxf>
      <numFmt numFmtId="14" formatCode="0.00%"/>
      <fill>
        <patternFill patternType="solid">
          <fgColor indexed="64"/>
          <bgColor theme="5" tint="0.39997558519241921"/>
        </patternFill>
      </fill>
    </dxf>
    <dxf>
      <numFmt numFmtId="14" formatCode="0.00%"/>
      <fill>
        <patternFill patternType="solid">
          <fgColor indexed="64"/>
          <bgColor theme="5" tint="0.39997558519241921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6" formatCode="#,##0_);[Red]\(#,##0\)"/>
      <fill>
        <patternFill patternType="none">
          <fgColor indexed="64"/>
          <bgColor auto="1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solid">
          <fgColor indexed="64"/>
          <bgColor theme="0" tint="-0.14999847407452621"/>
        </patternFill>
      </fill>
    </dxf>
    <dxf>
      <numFmt numFmtId="0" formatCode="General"/>
      <fill>
        <patternFill patternType="solid">
          <fgColor indexed="64"/>
          <bgColor theme="0" tint="-4.9989318521683403E-2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0" formatCode="General"/>
      <fill>
        <patternFill patternType="none">
          <fgColor rgb="FF000000"/>
          <bgColor auto="1"/>
        </patternFill>
      </fill>
    </dxf>
    <dxf>
      <border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ill>
        <patternFill patternType="none">
          <fgColor rgb="FF000000"/>
          <bgColor auto="1"/>
        </patternFill>
      </fill>
    </dxf>
    <dxf>
      <fill>
        <patternFill patternType="none">
          <fgColor rgb="FF000000"/>
          <bgColor auto="1"/>
        </patternFill>
      </fill>
    </dxf>
    <dxf>
      <fill>
        <patternFill patternType="none">
          <fgColor rgb="FF000000"/>
          <bgColor auto="1"/>
        </patternFill>
      </fill>
    </dxf>
    <dxf>
      <fill>
        <patternFill patternType="none">
          <fgColor rgb="FF000000"/>
          <bgColor auto="1"/>
        </patternFill>
      </fill>
    </dxf>
    <dxf>
      <fill>
        <patternFill patternType="none">
          <fgColor rgb="FF000000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solid">
          <fgColor indexed="64"/>
          <bgColor theme="0" tint="-0.14999847407452621"/>
        </patternFill>
      </fill>
    </dxf>
    <dxf>
      <numFmt numFmtId="0" formatCode="General"/>
      <fill>
        <patternFill patternType="solid">
          <fgColor indexed="64"/>
          <bgColor theme="0" tint="-4.9989318521683403E-2"/>
        </patternFill>
      </fill>
    </dxf>
    <dxf>
      <numFmt numFmtId="0" formatCode="General"/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rgb="FF000000"/>
          <bgColor auto="1"/>
        </patternFill>
      </fill>
    </dxf>
    <dxf>
      <numFmt numFmtId="6" formatCode="#,##0_);[Red]\(#,##0\)"/>
      <fill>
        <patternFill patternType="none">
          <fgColor rgb="FF000000"/>
          <bgColor auto="1"/>
        </patternFill>
      </fill>
    </dxf>
    <dxf>
      <numFmt numFmtId="6" formatCode="#,##0_);[Red]\(#,##0\)"/>
      <fill>
        <patternFill patternType="none">
          <fgColor rgb="FF000000"/>
          <bgColor auto="1"/>
        </patternFill>
      </fill>
    </dxf>
    <dxf>
      <numFmt numFmtId="6" formatCode="#,##0_);[Red]\(#,##0\)"/>
      <fill>
        <patternFill patternType="none">
          <fgColor rgb="FF000000"/>
          <bgColor auto="1"/>
        </patternFill>
      </fill>
    </dxf>
    <dxf>
      <numFmt numFmtId="6" formatCode="#,##0_);[Red]\(#,##0\)"/>
      <fill>
        <patternFill patternType="none">
          <fgColor rgb="FF000000"/>
          <bgColor auto="1"/>
        </patternFill>
      </fill>
    </dxf>
    <dxf>
      <numFmt numFmtId="6" formatCode="#,##0_);[Red]\(#,##0\)"/>
      <fill>
        <patternFill patternType="none">
          <fgColor rgb="FF000000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solid">
          <fgColor indexed="64"/>
          <bgColor theme="0" tint="-0.14999847407452621"/>
        </patternFill>
      </fill>
    </dxf>
    <dxf>
      <numFmt numFmtId="0" formatCode="General"/>
      <fill>
        <patternFill patternType="solid">
          <fgColor indexed="64"/>
          <bgColor theme="0" tint="-4.9989318521683403E-2"/>
        </patternFill>
      </fill>
    </dxf>
    <dxf>
      <numFmt numFmtId="0" formatCode="General"/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rgb="FF000000"/>
          <bgColor auto="1"/>
        </patternFill>
      </fill>
    </dxf>
    <dxf>
      <numFmt numFmtId="0" formatCode="General"/>
      <fill>
        <patternFill patternType="none">
          <fgColor rgb="FF000000"/>
          <bgColor auto="1"/>
        </patternFill>
      </fill>
    </dxf>
    <dxf>
      <numFmt numFmtId="0" formatCode="General"/>
      <fill>
        <patternFill patternType="none">
          <fgColor rgb="FF000000"/>
          <bgColor auto="1"/>
        </patternFill>
      </fill>
    </dxf>
    <dxf>
      <numFmt numFmtId="0" formatCode="General"/>
      <fill>
        <patternFill patternType="none">
          <fgColor rgb="FF000000"/>
          <bgColor auto="1"/>
        </patternFill>
      </fill>
    </dxf>
    <dxf>
      <numFmt numFmtId="0" formatCode="General"/>
      <fill>
        <patternFill patternType="none">
          <fgColor rgb="FF000000"/>
          <bgColor auto="1"/>
        </patternFill>
      </fill>
    </dxf>
    <dxf>
      <numFmt numFmtId="0" formatCode="General"/>
      <fill>
        <patternFill patternType="none">
          <fgColor rgb="FF000000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solid">
          <fgColor indexed="64"/>
          <bgColor theme="0" tint="-0.14999847407452621"/>
        </patternFill>
      </fill>
    </dxf>
    <dxf>
      <numFmt numFmtId="0" formatCode="General"/>
      <fill>
        <patternFill patternType="solid">
          <fgColor indexed="64"/>
          <bgColor theme="0" tint="-4.9989318521683403E-2"/>
        </patternFill>
      </fill>
    </dxf>
    <dxf>
      <numFmt numFmtId="0" formatCode="General"/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rgb="FF000000"/>
          <bgColor auto="1"/>
        </patternFill>
      </fill>
    </dxf>
    <dxf>
      <numFmt numFmtId="14" formatCode="0.00%"/>
      <fill>
        <patternFill patternType="none">
          <fgColor rgb="FF000000"/>
          <bgColor auto="1"/>
        </patternFill>
      </fill>
    </dxf>
    <dxf>
      <numFmt numFmtId="14" formatCode="0.00%"/>
      <fill>
        <patternFill patternType="none">
          <fgColor rgb="FF000000"/>
          <bgColor auto="1"/>
        </patternFill>
      </fill>
    </dxf>
    <dxf>
      <numFmt numFmtId="14" formatCode="0.00%"/>
      <fill>
        <patternFill patternType="none">
          <fgColor rgb="FF000000"/>
          <bgColor auto="1"/>
        </patternFill>
      </fill>
    </dxf>
    <dxf>
      <numFmt numFmtId="14" formatCode="0.00%"/>
      <fill>
        <patternFill patternType="none">
          <fgColor rgb="FF000000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solid">
          <fgColor indexed="64"/>
          <bgColor theme="0" tint="-0.14999847407452621"/>
        </patternFill>
      </fill>
    </dxf>
    <dxf>
      <numFmt numFmtId="0" formatCode="General"/>
      <fill>
        <patternFill patternType="solid">
          <fgColor indexed="64"/>
          <bgColor theme="0" tint="-4.9989318521683403E-2"/>
        </patternFill>
      </fill>
    </dxf>
    <dxf>
      <numFmt numFmtId="0" formatCode="General"/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rgb="FF000000"/>
          <bgColor auto="1"/>
        </patternFill>
      </fill>
    </dxf>
    <dxf>
      <numFmt numFmtId="14" formatCode="0.00%"/>
      <fill>
        <patternFill patternType="none">
          <fgColor rgb="FF000000"/>
          <bgColor auto="1"/>
        </patternFill>
      </fill>
    </dxf>
    <dxf>
      <numFmt numFmtId="14" formatCode="0.00%"/>
      <fill>
        <patternFill patternType="none">
          <fgColor rgb="FF000000"/>
          <bgColor auto="1"/>
        </patternFill>
      </fill>
    </dxf>
    <dxf>
      <numFmt numFmtId="14" formatCode="0.00%"/>
      <fill>
        <patternFill patternType="none">
          <fgColor rgb="FF000000"/>
          <bgColor auto="1"/>
        </patternFill>
      </fill>
    </dxf>
    <dxf>
      <numFmt numFmtId="14" formatCode="0.00%"/>
      <fill>
        <patternFill patternType="none">
          <fgColor rgb="FF000000"/>
          <bgColor auto="1"/>
        </patternFill>
      </fill>
    </dxf>
    <dxf>
      <numFmt numFmtId="14" formatCode="0.00%"/>
      <fill>
        <patternFill patternType="none">
          <fgColor rgb="FF000000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solid">
          <fgColor indexed="64"/>
          <bgColor theme="0" tint="-0.14999847407452621"/>
        </patternFill>
      </fill>
    </dxf>
    <dxf>
      <numFmt numFmtId="0" formatCode="General"/>
      <fill>
        <patternFill patternType="solid">
          <fgColor indexed="64"/>
          <bgColor theme="0" tint="-4.9989318521683403E-2"/>
        </patternFill>
      </fill>
    </dxf>
    <dxf>
      <numFmt numFmtId="0" formatCode="General"/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6" formatCode="#,##0_);[Red]\(#,##0\)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solid">
          <fgColor indexed="64"/>
          <bgColor theme="0" tint="-0.14999847407452621"/>
        </patternFill>
      </fill>
    </dxf>
    <dxf>
      <numFmt numFmtId="0" formatCode="General"/>
      <fill>
        <patternFill patternType="solid">
          <fgColor indexed="64"/>
          <bgColor theme="0" tint="-4.9989318521683403E-2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1" defaultTableStyle="TableStyleMedium2" defaultPivotStyle="PivotStyleLight16">
    <tableStyle name="Invisible" pivot="0" table="0" count="0" xr9:uid="{7EC39AB3-9298-4623-80B1-B54126047A7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hamed GadAllah Basheer" refreshedDate="44892.576660995372" backgroundQuery="1" createdVersion="8" refreshedVersion="8" minRefreshableVersion="3" recordCount="1061" xr:uid="{23BF19C5-7444-4B99-853C-8EDDB69391D9}">
  <cacheSource type="external" connectionId="2"/>
  <cacheFields count="10">
    <cacheField name="No." numFmtId="0">
      <sharedItems containsSemiMixedTypes="0" containsString="0" containsNumber="1" containsInteger="1" minValue="1" maxValue="67"/>
    </cacheField>
    <cacheField name="Company" numFmtId="0">
      <sharedItems count="1">
        <s v="Hero"/>
      </sharedItems>
    </cacheField>
    <cacheField name="Financial Statement/ Ratio" numFmtId="0">
      <sharedItems count="3">
        <s v="Balance Sheet"/>
        <s v="Income Statement"/>
        <s v="Ratios"/>
      </sharedItems>
    </cacheField>
    <cacheField name="Main item in Financial Statement/ Ratio" numFmtId="0">
      <sharedItems count="11">
        <s v="Non Current Asset"/>
        <s v="Balance Sheet Totals"/>
        <s v="Current Assets"/>
        <s v="Current Liabilities"/>
        <s v="Non Current Liabilities"/>
        <s v="Owners Equity"/>
        <s v="Income"/>
        <s v="Income Statement Totals"/>
        <s v="Ratios (Amount)"/>
        <s v="Ratios (Times)"/>
        <s v="Ratios (%)"/>
      </sharedItems>
    </cacheField>
    <cacheField name="Detailed item in Financial Statement/ Ratio" numFmtId="0">
      <sharedItems count="67">
        <s v="Fixed Assets"/>
        <s v="Investments"/>
        <s v="Property, plant, and equipment"/>
        <s v="Intangible assets"/>
        <s v="Other assets"/>
        <s v="Total  Non current asset "/>
        <s v="Inventory"/>
        <s v="Clients"/>
        <s v="Short term derivatives"/>
        <s v="Accounts receivables"/>
        <s v="Cash"/>
        <s v="Bank Deposits"/>
        <s v="Total  Current Assets "/>
        <s v="Total  Assets"/>
        <s v="Accounts payable"/>
        <s v="Short-term debt"/>
        <s v="Dividends payable"/>
        <s v="Notes payable"/>
        <s v="The current portion of deferred revenue"/>
        <s v="Current maturities of long-term debt"/>
        <s v="Interest payable on outstanding debts"/>
        <s v="Income taxes owed within the next year"/>
        <s v="Total  Current Liabilities "/>
        <s v="Debentures"/>
        <s v="Bonds payable"/>
        <s v="Long-term loans"/>
        <s v="Deferred tax liabilities"/>
        <s v="Long-term lease"/>
        <s v="Pension benefit obligations"/>
        <s v="Differed Revenue"/>
        <s v="Total Non Current Liabilities "/>
        <s v="Total  Liabilities "/>
        <s v="Retained earnings"/>
        <s v="Outstanding shares"/>
        <s v="Treasury stock"/>
        <s v="Additional paid-in capital"/>
        <s v="Total Owners Equity"/>
        <s v="Total  Liabilities &amp; Owners Equity"/>
        <s v="operating income"/>
        <s v="Other income"/>
        <s v="Total revenue"/>
        <s v="activity expenses"/>
        <s v="change in stock"/>
        <s v="Salaries, wages and other benefits"/>
        <s v="Depreciation and amortization"/>
        <s v="advertising expenses"/>
        <s v="Operating rentals"/>
        <s v="allotments"/>
        <s v="Allowances that are not intended"/>
        <s v="Losses of disposal / sale / impairment of assets"/>
        <s v="Fixed asset decay response"/>
        <s v="net loss / sale / return of fixed assets"/>
        <s v="Activity Profits"/>
        <s v="Gain (loss) on sale of fixed assets"/>
        <s v="financing income"/>
        <s v="financing costs"/>
        <s v="Losses of foreign currency valuation differences"/>
        <s v="net profit before taxes"/>
        <s v="Income Taxes"/>
        <s v="general net profit"/>
        <s v="Basic and diluted earnings per share"/>
        <s v="Total Investment"/>
        <s v="Working Capital"/>
        <s v="Total Assets TurnOver"/>
        <s v="Fixed Assets TurnOver"/>
        <s v="Profit To Owners Equity"/>
        <s v="Profit To Total Liabilities"/>
      </sharedItems>
    </cacheField>
    <cacheField name="Date" numFmtId="0">
      <sharedItems containsSemiMixedTypes="0" containsNonDate="0" containsDate="1" containsString="0" minDate="2016-01-01T00:00:00" maxDate="2021-01-02T00:00:00" count="6">
        <d v="2016-01-01T00:00:00"/>
        <d v="2017-01-01T00:00:00"/>
        <d v="2018-01-01T00:00:00"/>
        <d v="2019-01-01T00:00:00"/>
        <d v="2020-01-01T00:00:00"/>
        <d v="2021-01-01T00:00:00"/>
      </sharedItems>
      <fieldGroup par="9" base="5">
        <rangePr groupBy="months" startDate="2016-01-01T00:00:00" endDate="2021-01-02T00:00:00"/>
        <groupItems count="14">
          <s v="&lt;01-01-2016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2-01-2021"/>
        </groupItems>
      </fieldGroup>
    </cacheField>
    <cacheField name="Type" numFmtId="0">
      <sharedItems count="6">
        <s v="Balance"/>
        <s v="Vertical"/>
        <s v="Horizontal"/>
        <s v="Ratio(Amount)"/>
        <s v="Ratio(Times)"/>
        <s v="Ratio(%)"/>
      </sharedItems>
    </cacheField>
    <cacheField name="Value" numFmtId="0">
      <sharedItems containsSemiMixedTypes="0" containsString="0" containsNumber="1" minValue="-9259931780" maxValue="21182754836"/>
    </cacheField>
    <cacheField name="Quarters" numFmtId="0" databaseField="0">
      <fieldGroup base="5">
        <rangePr groupBy="quarters" startDate="2016-01-01T00:00:00" endDate="2021-01-02T00:00:00"/>
        <groupItems count="6">
          <s v="&lt;01-01-2016"/>
          <s v="Qtr1"/>
          <s v="Qtr2"/>
          <s v="Qtr3"/>
          <s v="Qtr4"/>
          <s v="&gt;02-01-2021"/>
        </groupItems>
      </fieldGroup>
    </cacheField>
    <cacheField name="Years" numFmtId="0" databaseField="0">
      <fieldGroup base="5">
        <rangePr groupBy="years" startDate="2016-01-01T00:00:00" endDate="2021-01-02T00:00:00"/>
        <groupItems count="8">
          <s v="&lt;01-01-2016"/>
          <s v="2016"/>
          <s v="2017"/>
          <s v="2018"/>
          <s v="2019"/>
          <s v="2020"/>
          <s v="2021"/>
          <s v="&gt;02-01-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61">
  <r>
    <n v="1"/>
    <x v="0"/>
    <x v="0"/>
    <x v="0"/>
    <x v="0"/>
    <x v="0"/>
    <x v="0"/>
    <n v="227339503"/>
  </r>
  <r>
    <n v="1"/>
    <x v="0"/>
    <x v="0"/>
    <x v="0"/>
    <x v="0"/>
    <x v="1"/>
    <x v="0"/>
    <n v="455075469"/>
  </r>
  <r>
    <n v="1"/>
    <x v="0"/>
    <x v="0"/>
    <x v="0"/>
    <x v="0"/>
    <x v="2"/>
    <x v="0"/>
    <n v="737983522"/>
  </r>
  <r>
    <n v="1"/>
    <x v="0"/>
    <x v="0"/>
    <x v="0"/>
    <x v="0"/>
    <x v="3"/>
    <x v="0"/>
    <n v="158516489"/>
  </r>
  <r>
    <n v="1"/>
    <x v="0"/>
    <x v="0"/>
    <x v="0"/>
    <x v="0"/>
    <x v="4"/>
    <x v="0"/>
    <n v="949673811"/>
  </r>
  <r>
    <n v="1"/>
    <x v="0"/>
    <x v="0"/>
    <x v="0"/>
    <x v="0"/>
    <x v="5"/>
    <x v="0"/>
    <n v="122355205"/>
  </r>
  <r>
    <n v="1"/>
    <x v="0"/>
    <x v="0"/>
    <x v="0"/>
    <x v="0"/>
    <x v="0"/>
    <x v="1"/>
    <n v="2.5630678736460546E-2"/>
  </r>
  <r>
    <n v="1"/>
    <x v="0"/>
    <x v="0"/>
    <x v="0"/>
    <x v="0"/>
    <x v="1"/>
    <x v="1"/>
    <n v="3.9918828168721283E-2"/>
  </r>
  <r>
    <n v="1"/>
    <x v="0"/>
    <x v="0"/>
    <x v="0"/>
    <x v="0"/>
    <x v="2"/>
    <x v="1"/>
    <n v="8.3178540211625199E-2"/>
  </r>
  <r>
    <n v="1"/>
    <x v="0"/>
    <x v="0"/>
    <x v="0"/>
    <x v="0"/>
    <x v="3"/>
    <x v="1"/>
    <n v="1.4990514545141572E-2"/>
  </r>
  <r>
    <n v="1"/>
    <x v="0"/>
    <x v="0"/>
    <x v="0"/>
    <x v="0"/>
    <x v="4"/>
    <x v="1"/>
    <n v="9.0683549709213704E-2"/>
  </r>
  <r>
    <n v="1"/>
    <x v="0"/>
    <x v="0"/>
    <x v="0"/>
    <x v="0"/>
    <x v="5"/>
    <x v="1"/>
    <n v="1.6633991958310165E-2"/>
  </r>
  <r>
    <n v="1"/>
    <x v="0"/>
    <x v="0"/>
    <x v="0"/>
    <x v="0"/>
    <x v="1"/>
    <x v="2"/>
    <n v="1.0017439248118705"/>
  </r>
  <r>
    <n v="1"/>
    <x v="0"/>
    <x v="0"/>
    <x v="0"/>
    <x v="0"/>
    <x v="2"/>
    <x v="2"/>
    <n v="0.6216728263153205"/>
  </r>
  <r>
    <n v="1"/>
    <x v="0"/>
    <x v="0"/>
    <x v="0"/>
    <x v="0"/>
    <x v="3"/>
    <x v="2"/>
    <n v="-0.7852032135210737"/>
  </r>
  <r>
    <n v="1"/>
    <x v="0"/>
    <x v="0"/>
    <x v="0"/>
    <x v="0"/>
    <x v="4"/>
    <x v="2"/>
    <n v="4.9910096229799787"/>
  </r>
  <r>
    <n v="1"/>
    <x v="0"/>
    <x v="0"/>
    <x v="0"/>
    <x v="0"/>
    <x v="5"/>
    <x v="2"/>
    <n v="-0.87116080955084907"/>
  </r>
  <r>
    <n v="2"/>
    <x v="0"/>
    <x v="0"/>
    <x v="0"/>
    <x v="1"/>
    <x v="0"/>
    <x v="0"/>
    <n v="4646071302"/>
  </r>
  <r>
    <n v="2"/>
    <x v="0"/>
    <x v="0"/>
    <x v="0"/>
    <x v="1"/>
    <x v="1"/>
    <x v="0"/>
    <n v="5948368946"/>
  </r>
  <r>
    <n v="2"/>
    <x v="0"/>
    <x v="0"/>
    <x v="0"/>
    <x v="1"/>
    <x v="2"/>
    <x v="0"/>
    <n v="3443879482"/>
  </r>
  <r>
    <n v="2"/>
    <x v="0"/>
    <x v="0"/>
    <x v="0"/>
    <x v="1"/>
    <x v="3"/>
    <x v="0"/>
    <n v="5432143898"/>
  </r>
  <r>
    <n v="2"/>
    <x v="0"/>
    <x v="0"/>
    <x v="0"/>
    <x v="1"/>
    <x v="4"/>
    <x v="0"/>
    <n v="5522205033"/>
  </r>
  <r>
    <n v="2"/>
    <x v="0"/>
    <x v="0"/>
    <x v="0"/>
    <x v="1"/>
    <x v="5"/>
    <x v="0"/>
    <n v="3109044508"/>
  </r>
  <r>
    <n v="2"/>
    <x v="0"/>
    <x v="0"/>
    <x v="0"/>
    <x v="1"/>
    <x v="0"/>
    <x v="1"/>
    <n v="0.52380672675373519"/>
  </r>
  <r>
    <n v="2"/>
    <x v="0"/>
    <x v="0"/>
    <x v="0"/>
    <x v="1"/>
    <x v="1"/>
    <x v="1"/>
    <n v="0.52178580041090217"/>
  </r>
  <r>
    <n v="2"/>
    <x v="0"/>
    <x v="0"/>
    <x v="0"/>
    <x v="1"/>
    <x v="2"/>
    <x v="1"/>
    <n v="0.38816160447756987"/>
  </r>
  <r>
    <n v="2"/>
    <x v="0"/>
    <x v="0"/>
    <x v="0"/>
    <x v="1"/>
    <x v="3"/>
    <x v="1"/>
    <n v="0.51370448984818884"/>
  </r>
  <r>
    <n v="2"/>
    <x v="0"/>
    <x v="0"/>
    <x v="0"/>
    <x v="1"/>
    <x v="4"/>
    <x v="1"/>
    <n v="0.52731069217041471"/>
  </r>
  <r>
    <n v="2"/>
    <x v="0"/>
    <x v="0"/>
    <x v="0"/>
    <x v="1"/>
    <x v="5"/>
    <x v="1"/>
    <n v="0.4226695655824399"/>
  </r>
  <r>
    <n v="2"/>
    <x v="0"/>
    <x v="0"/>
    <x v="0"/>
    <x v="1"/>
    <x v="1"/>
    <x v="2"/>
    <n v="0.28030083038962367"/>
  </r>
  <r>
    <n v="2"/>
    <x v="0"/>
    <x v="0"/>
    <x v="0"/>
    <x v="1"/>
    <x v="2"/>
    <x v="2"/>
    <n v="-0.42103801676325947"/>
  </r>
  <r>
    <n v="2"/>
    <x v="0"/>
    <x v="0"/>
    <x v="0"/>
    <x v="1"/>
    <x v="3"/>
    <x v="2"/>
    <n v="0.57733275115810223"/>
  </r>
  <r>
    <n v="2"/>
    <x v="0"/>
    <x v="0"/>
    <x v="0"/>
    <x v="1"/>
    <x v="4"/>
    <x v="2"/>
    <n v="1.6579298466883139E-2"/>
  </r>
  <r>
    <n v="2"/>
    <x v="0"/>
    <x v="0"/>
    <x v="0"/>
    <x v="1"/>
    <x v="5"/>
    <x v="2"/>
    <n v="-0.43699219977875819"/>
  </r>
  <r>
    <n v="3"/>
    <x v="0"/>
    <x v="0"/>
    <x v="0"/>
    <x v="2"/>
    <x v="0"/>
    <x v="0"/>
    <n v="746852209"/>
  </r>
  <r>
    <n v="3"/>
    <x v="0"/>
    <x v="0"/>
    <x v="0"/>
    <x v="2"/>
    <x v="1"/>
    <x v="0"/>
    <n v="649847449"/>
  </r>
  <r>
    <n v="3"/>
    <x v="0"/>
    <x v="0"/>
    <x v="0"/>
    <x v="2"/>
    <x v="2"/>
    <x v="0"/>
    <n v="785944929"/>
  </r>
  <r>
    <n v="3"/>
    <x v="0"/>
    <x v="0"/>
    <x v="0"/>
    <x v="2"/>
    <x v="3"/>
    <x v="0"/>
    <n v="574688129"/>
  </r>
  <r>
    <n v="3"/>
    <x v="0"/>
    <x v="0"/>
    <x v="0"/>
    <x v="2"/>
    <x v="4"/>
    <x v="0"/>
    <n v="272007072"/>
  </r>
  <r>
    <n v="3"/>
    <x v="0"/>
    <x v="0"/>
    <x v="0"/>
    <x v="2"/>
    <x v="5"/>
    <x v="0"/>
    <n v="234186671"/>
  </r>
  <r>
    <n v="3"/>
    <x v="0"/>
    <x v="0"/>
    <x v="0"/>
    <x v="2"/>
    <x v="0"/>
    <x v="1"/>
    <n v="8.4201508228400099E-2"/>
  </r>
  <r>
    <n v="3"/>
    <x v="0"/>
    <x v="0"/>
    <x v="0"/>
    <x v="2"/>
    <x v="1"/>
    <x v="1"/>
    <n v="5.700405849059921E-2"/>
  </r>
  <r>
    <n v="3"/>
    <x v="0"/>
    <x v="0"/>
    <x v="0"/>
    <x v="2"/>
    <x v="2"/>
    <x v="1"/>
    <n v="8.85842975243957E-2"/>
  </r>
  <r>
    <n v="3"/>
    <x v="0"/>
    <x v="0"/>
    <x v="0"/>
    <x v="2"/>
    <x v="3"/>
    <x v="1"/>
    <n v="5.4346843101569682E-2"/>
  </r>
  <r>
    <n v="3"/>
    <x v="0"/>
    <x v="0"/>
    <x v="0"/>
    <x v="2"/>
    <x v="4"/>
    <x v="1"/>
    <n v="2.59737254510535E-2"/>
  </r>
  <r>
    <n v="3"/>
    <x v="0"/>
    <x v="0"/>
    <x v="0"/>
    <x v="2"/>
    <x v="5"/>
    <x v="1"/>
    <n v="3.1837298643383645E-2"/>
  </r>
  <r>
    <n v="3"/>
    <x v="0"/>
    <x v="0"/>
    <x v="0"/>
    <x v="2"/>
    <x v="1"/>
    <x v="2"/>
    <n v="-0.12988481366331475"/>
  </r>
  <r>
    <n v="3"/>
    <x v="0"/>
    <x v="0"/>
    <x v="0"/>
    <x v="2"/>
    <x v="2"/>
    <x v="2"/>
    <n v="0.20942989036800852"/>
  </r>
  <r>
    <n v="3"/>
    <x v="0"/>
    <x v="0"/>
    <x v="0"/>
    <x v="2"/>
    <x v="3"/>
    <x v="2"/>
    <n v="-0.26879338768530942"/>
  </r>
  <r>
    <n v="3"/>
    <x v="0"/>
    <x v="0"/>
    <x v="0"/>
    <x v="2"/>
    <x v="4"/>
    <x v="2"/>
    <n v="-0.52668750531995068"/>
  </r>
  <r>
    <n v="3"/>
    <x v="0"/>
    <x v="0"/>
    <x v="0"/>
    <x v="2"/>
    <x v="5"/>
    <x v="2"/>
    <n v="-0.13904197682036737"/>
  </r>
  <r>
    <n v="4"/>
    <x v="0"/>
    <x v="0"/>
    <x v="0"/>
    <x v="3"/>
    <x v="0"/>
    <x v="0"/>
    <n v="828390929"/>
  </r>
  <r>
    <n v="4"/>
    <x v="0"/>
    <x v="0"/>
    <x v="0"/>
    <x v="3"/>
    <x v="1"/>
    <x v="0"/>
    <n v="643895802"/>
  </r>
  <r>
    <n v="4"/>
    <x v="0"/>
    <x v="0"/>
    <x v="0"/>
    <x v="3"/>
    <x v="2"/>
    <x v="0"/>
    <n v="282559286"/>
  </r>
  <r>
    <n v="4"/>
    <x v="0"/>
    <x v="0"/>
    <x v="0"/>
    <x v="3"/>
    <x v="3"/>
    <x v="0"/>
    <n v="150923767"/>
  </r>
  <r>
    <n v="4"/>
    <x v="0"/>
    <x v="0"/>
    <x v="0"/>
    <x v="3"/>
    <x v="4"/>
    <x v="0"/>
    <n v="280775748"/>
  </r>
  <r>
    <n v="4"/>
    <x v="0"/>
    <x v="0"/>
    <x v="0"/>
    <x v="3"/>
    <x v="5"/>
    <x v="0"/>
    <n v="990658996"/>
  </r>
  <r>
    <n v="4"/>
    <x v="0"/>
    <x v="0"/>
    <x v="0"/>
    <x v="3"/>
    <x v="0"/>
    <x v="1"/>
    <n v="9.3394335296831804E-2"/>
  </r>
  <r>
    <n v="4"/>
    <x v="0"/>
    <x v="0"/>
    <x v="0"/>
    <x v="3"/>
    <x v="1"/>
    <x v="1"/>
    <n v="5.6481985142114922E-2"/>
  </r>
  <r>
    <n v="4"/>
    <x v="0"/>
    <x v="0"/>
    <x v="0"/>
    <x v="3"/>
    <x v="2"/>
    <x v="1"/>
    <n v="3.1847416957257083E-2"/>
  </r>
  <r>
    <n v="4"/>
    <x v="0"/>
    <x v="0"/>
    <x v="0"/>
    <x v="3"/>
    <x v="3"/>
    <x v="1"/>
    <n v="1.4272489497424193E-2"/>
  </r>
  <r>
    <n v="4"/>
    <x v="0"/>
    <x v="0"/>
    <x v="0"/>
    <x v="3"/>
    <x v="4"/>
    <x v="1"/>
    <n v="2.6811038912496307E-2"/>
  </r>
  <r>
    <n v="4"/>
    <x v="0"/>
    <x v="0"/>
    <x v="0"/>
    <x v="3"/>
    <x v="5"/>
    <x v="1"/>
    <n v="0.13467848607577929"/>
  </r>
  <r>
    <n v="4"/>
    <x v="0"/>
    <x v="0"/>
    <x v="0"/>
    <x v="3"/>
    <x v="1"/>
    <x v="2"/>
    <n v="-0.22271504979263237"/>
  </r>
  <r>
    <n v="4"/>
    <x v="0"/>
    <x v="0"/>
    <x v="0"/>
    <x v="3"/>
    <x v="2"/>
    <x v="2"/>
    <n v="-0.56117234322332177"/>
  </r>
  <r>
    <n v="4"/>
    <x v="0"/>
    <x v="0"/>
    <x v="0"/>
    <x v="3"/>
    <x v="3"/>
    <x v="2"/>
    <n v="-0.4658686708317914"/>
  </r>
  <r>
    <n v="4"/>
    <x v="0"/>
    <x v="0"/>
    <x v="0"/>
    <x v="3"/>
    <x v="4"/>
    <x v="2"/>
    <n v="0.86038126122309155"/>
  </r>
  <r>
    <n v="4"/>
    <x v="0"/>
    <x v="0"/>
    <x v="0"/>
    <x v="3"/>
    <x v="5"/>
    <x v="2"/>
    <n v="2.5282926073800365"/>
  </r>
  <r>
    <n v="5"/>
    <x v="0"/>
    <x v="0"/>
    <x v="0"/>
    <x v="4"/>
    <x v="0"/>
    <x v="0"/>
    <n v="334111497"/>
  </r>
  <r>
    <n v="5"/>
    <x v="0"/>
    <x v="0"/>
    <x v="0"/>
    <x v="4"/>
    <x v="1"/>
    <x v="0"/>
    <n v="285715422"/>
  </r>
  <r>
    <n v="5"/>
    <x v="0"/>
    <x v="0"/>
    <x v="0"/>
    <x v="4"/>
    <x v="2"/>
    <x v="0"/>
    <n v="985436651"/>
  </r>
  <r>
    <n v="5"/>
    <x v="0"/>
    <x v="0"/>
    <x v="0"/>
    <x v="4"/>
    <x v="3"/>
    <x v="0"/>
    <n v="660299816"/>
  </r>
  <r>
    <n v="5"/>
    <x v="0"/>
    <x v="0"/>
    <x v="0"/>
    <x v="4"/>
    <x v="4"/>
    <x v="0"/>
    <n v="817987615"/>
  </r>
  <r>
    <n v="5"/>
    <x v="0"/>
    <x v="0"/>
    <x v="0"/>
    <x v="4"/>
    <x v="5"/>
    <x v="0"/>
    <n v="847334691"/>
  </r>
  <r>
    <n v="5"/>
    <x v="0"/>
    <x v="0"/>
    <x v="0"/>
    <x v="4"/>
    <x v="0"/>
    <x v="1"/>
    <n v="3.7668352084700839E-2"/>
  </r>
  <r>
    <n v="5"/>
    <x v="0"/>
    <x v="0"/>
    <x v="0"/>
    <x v="4"/>
    <x v="1"/>
    <x v="1"/>
    <n v="2.5062710721442311E-2"/>
  </r>
  <r>
    <n v="5"/>
    <x v="0"/>
    <x v="0"/>
    <x v="0"/>
    <x v="4"/>
    <x v="2"/>
    <x v="1"/>
    <n v="0.11106912235529938"/>
  </r>
  <r>
    <n v="5"/>
    <x v="0"/>
    <x v="0"/>
    <x v="0"/>
    <x v="4"/>
    <x v="3"/>
    <x v="1"/>
    <n v="6.2442929807146455E-2"/>
  </r>
  <r>
    <n v="5"/>
    <x v="0"/>
    <x v="0"/>
    <x v="0"/>
    <x v="4"/>
    <x v="4"/>
    <x v="1"/>
    <n v="7.8108946132003698E-2"/>
  </r>
  <r>
    <n v="5"/>
    <x v="0"/>
    <x v="0"/>
    <x v="0"/>
    <x v="4"/>
    <x v="5"/>
    <x v="1"/>
    <n v="0.11519377893315799"/>
  </r>
  <r>
    <n v="5"/>
    <x v="0"/>
    <x v="0"/>
    <x v="0"/>
    <x v="4"/>
    <x v="1"/>
    <x v="2"/>
    <n v="-0.14485007380634973"/>
  </r>
  <r>
    <n v="5"/>
    <x v="0"/>
    <x v="0"/>
    <x v="0"/>
    <x v="4"/>
    <x v="2"/>
    <x v="2"/>
    <n v="2.4490145617690877"/>
  </r>
  <r>
    <n v="5"/>
    <x v="0"/>
    <x v="0"/>
    <x v="0"/>
    <x v="4"/>
    <x v="3"/>
    <x v="2"/>
    <n v="-0.32994189395133428"/>
  </r>
  <r>
    <n v="5"/>
    <x v="0"/>
    <x v="0"/>
    <x v="0"/>
    <x v="4"/>
    <x v="4"/>
    <x v="2"/>
    <n v="0.23881242305237899"/>
  </r>
  <r>
    <n v="5"/>
    <x v="0"/>
    <x v="0"/>
    <x v="0"/>
    <x v="4"/>
    <x v="5"/>
    <x v="2"/>
    <n v="3.5877164228213895E-2"/>
  </r>
  <r>
    <n v="6"/>
    <x v="0"/>
    <x v="0"/>
    <x v="1"/>
    <x v="5"/>
    <x v="0"/>
    <x v="0"/>
    <n v="6782765440"/>
  </r>
  <r>
    <n v="6"/>
    <x v="0"/>
    <x v="0"/>
    <x v="1"/>
    <x v="5"/>
    <x v="1"/>
    <x v="0"/>
    <n v="7982903088"/>
  </r>
  <r>
    <n v="6"/>
    <x v="0"/>
    <x v="0"/>
    <x v="1"/>
    <x v="5"/>
    <x v="2"/>
    <x v="0"/>
    <n v="6235803870"/>
  </r>
  <r>
    <n v="6"/>
    <x v="0"/>
    <x v="0"/>
    <x v="1"/>
    <x v="5"/>
    <x v="3"/>
    <x v="0"/>
    <n v="6976572099"/>
  </r>
  <r>
    <n v="6"/>
    <x v="0"/>
    <x v="0"/>
    <x v="1"/>
    <x v="5"/>
    <x v="4"/>
    <x v="0"/>
    <n v="7842649279"/>
  </r>
  <r>
    <n v="6"/>
    <x v="0"/>
    <x v="0"/>
    <x v="1"/>
    <x v="5"/>
    <x v="5"/>
    <x v="0"/>
    <n v="5303580071"/>
  </r>
  <r>
    <n v="6"/>
    <x v="0"/>
    <x v="0"/>
    <x v="1"/>
    <x v="5"/>
    <x v="0"/>
    <x v="1"/>
    <n v="0.76470160110012853"/>
  </r>
  <r>
    <n v="6"/>
    <x v="0"/>
    <x v="0"/>
    <x v="1"/>
    <x v="5"/>
    <x v="1"/>
    <x v="1"/>
    <n v="0.70025338293377992"/>
  </r>
  <r>
    <n v="6"/>
    <x v="0"/>
    <x v="0"/>
    <x v="1"/>
    <x v="5"/>
    <x v="2"/>
    <x v="1"/>
    <n v="0.70284098152614727"/>
  </r>
  <r>
    <n v="6"/>
    <x v="0"/>
    <x v="0"/>
    <x v="1"/>
    <x v="5"/>
    <x v="3"/>
    <x v="1"/>
    <n v="0.65975726679947067"/>
  </r>
  <r>
    <n v="6"/>
    <x v="0"/>
    <x v="0"/>
    <x v="1"/>
    <x v="5"/>
    <x v="4"/>
    <x v="1"/>
    <n v="0.74888795237518191"/>
  </r>
  <r>
    <n v="6"/>
    <x v="0"/>
    <x v="0"/>
    <x v="1"/>
    <x v="5"/>
    <x v="5"/>
    <x v="1"/>
    <n v="0.72101312119307093"/>
  </r>
  <r>
    <n v="6"/>
    <x v="0"/>
    <x v="0"/>
    <x v="1"/>
    <x v="5"/>
    <x v="1"/>
    <x v="2"/>
    <n v="0.17693928215804555"/>
  </r>
  <r>
    <n v="6"/>
    <x v="0"/>
    <x v="0"/>
    <x v="1"/>
    <x v="5"/>
    <x v="2"/>
    <x v="2"/>
    <n v="-0.21885512059218926"/>
  </r>
  <r>
    <n v="6"/>
    <x v="0"/>
    <x v="0"/>
    <x v="1"/>
    <x v="5"/>
    <x v="3"/>
    <x v="2"/>
    <n v="0.11879274018924524"/>
  </r>
  <r>
    <n v="6"/>
    <x v="0"/>
    <x v="0"/>
    <x v="1"/>
    <x v="5"/>
    <x v="4"/>
    <x v="2"/>
    <n v="0.12414079116650149"/>
  </r>
  <r>
    <n v="6"/>
    <x v="0"/>
    <x v="0"/>
    <x v="1"/>
    <x v="5"/>
    <x v="5"/>
    <x v="2"/>
    <n v="-0.32375146684154049"/>
  </r>
  <r>
    <n v="7"/>
    <x v="0"/>
    <x v="0"/>
    <x v="2"/>
    <x v="6"/>
    <x v="0"/>
    <x v="0"/>
    <n v="62120567"/>
  </r>
  <r>
    <n v="7"/>
    <x v="0"/>
    <x v="0"/>
    <x v="2"/>
    <x v="6"/>
    <x v="1"/>
    <x v="0"/>
    <n v="614738586"/>
  </r>
  <r>
    <n v="7"/>
    <x v="0"/>
    <x v="0"/>
    <x v="2"/>
    <x v="6"/>
    <x v="2"/>
    <x v="0"/>
    <n v="945192391"/>
  </r>
  <r>
    <n v="7"/>
    <x v="0"/>
    <x v="0"/>
    <x v="2"/>
    <x v="6"/>
    <x v="3"/>
    <x v="0"/>
    <n v="508173456"/>
  </r>
  <r>
    <n v="7"/>
    <x v="0"/>
    <x v="0"/>
    <x v="2"/>
    <x v="6"/>
    <x v="4"/>
    <x v="0"/>
    <n v="600298289"/>
  </r>
  <r>
    <n v="7"/>
    <x v="0"/>
    <x v="0"/>
    <x v="2"/>
    <x v="6"/>
    <x v="5"/>
    <x v="0"/>
    <n v="13659048"/>
  </r>
  <r>
    <n v="7"/>
    <x v="0"/>
    <x v="0"/>
    <x v="2"/>
    <x v="6"/>
    <x v="0"/>
    <x v="1"/>
    <n v="7.0035883543907137E-3"/>
  </r>
  <r>
    <n v="7"/>
    <x v="0"/>
    <x v="0"/>
    <x v="2"/>
    <x v="6"/>
    <x v="1"/>
    <x v="1"/>
    <n v="5.3924339268695429E-2"/>
  </r>
  <r>
    <n v="7"/>
    <x v="0"/>
    <x v="0"/>
    <x v="2"/>
    <x v="6"/>
    <x v="2"/>
    <x v="1"/>
    <n v="0.10653316904617238"/>
  </r>
  <r>
    <n v="7"/>
    <x v="0"/>
    <x v="0"/>
    <x v="2"/>
    <x v="6"/>
    <x v="3"/>
    <x v="1"/>
    <n v="4.8056714047097403E-2"/>
  </r>
  <r>
    <n v="7"/>
    <x v="0"/>
    <x v="0"/>
    <x v="2"/>
    <x v="6"/>
    <x v="4"/>
    <x v="1"/>
    <n v="5.7321976346347239E-2"/>
  </r>
  <r>
    <n v="7"/>
    <x v="0"/>
    <x v="0"/>
    <x v="2"/>
    <x v="6"/>
    <x v="5"/>
    <x v="1"/>
    <n v="1.8569254539696331E-3"/>
  </r>
  <r>
    <n v="7"/>
    <x v="0"/>
    <x v="0"/>
    <x v="2"/>
    <x v="6"/>
    <x v="1"/>
    <x v="2"/>
    <n v="8.8958946398541396"/>
  </r>
  <r>
    <n v="7"/>
    <x v="0"/>
    <x v="0"/>
    <x v="2"/>
    <x v="6"/>
    <x v="2"/>
    <x v="2"/>
    <n v="0.5375517537465917"/>
  </r>
  <r>
    <n v="7"/>
    <x v="0"/>
    <x v="0"/>
    <x v="2"/>
    <x v="6"/>
    <x v="3"/>
    <x v="2"/>
    <n v="-0.46235976840401799"/>
  </r>
  <r>
    <n v="7"/>
    <x v="0"/>
    <x v="0"/>
    <x v="2"/>
    <x v="6"/>
    <x v="4"/>
    <x v="2"/>
    <n v="0.18128619649901587"/>
  </r>
  <r>
    <n v="7"/>
    <x v="0"/>
    <x v="0"/>
    <x v="2"/>
    <x v="6"/>
    <x v="5"/>
    <x v="2"/>
    <n v="-0.97724623199783933"/>
  </r>
  <r>
    <n v="8"/>
    <x v="0"/>
    <x v="0"/>
    <x v="2"/>
    <x v="7"/>
    <x v="0"/>
    <x v="0"/>
    <n v="193186705"/>
  </r>
  <r>
    <n v="8"/>
    <x v="0"/>
    <x v="0"/>
    <x v="2"/>
    <x v="7"/>
    <x v="1"/>
    <x v="0"/>
    <n v="929932027"/>
  </r>
  <r>
    <n v="8"/>
    <x v="0"/>
    <x v="0"/>
    <x v="2"/>
    <x v="7"/>
    <x v="2"/>
    <x v="0"/>
    <n v="82975532"/>
  </r>
  <r>
    <n v="8"/>
    <x v="0"/>
    <x v="0"/>
    <x v="2"/>
    <x v="7"/>
    <x v="3"/>
    <x v="0"/>
    <n v="379236925"/>
  </r>
  <r>
    <n v="8"/>
    <x v="0"/>
    <x v="0"/>
    <x v="2"/>
    <x v="7"/>
    <x v="4"/>
    <x v="0"/>
    <n v="941063873"/>
  </r>
  <r>
    <n v="8"/>
    <x v="0"/>
    <x v="0"/>
    <x v="2"/>
    <x v="7"/>
    <x v="5"/>
    <x v="0"/>
    <n v="358344789"/>
  </r>
  <r>
    <n v="8"/>
    <x v="0"/>
    <x v="0"/>
    <x v="2"/>
    <x v="7"/>
    <x v="0"/>
    <x v="1"/>
    <n v="2.1780228718149244E-2"/>
  </r>
  <r>
    <n v="8"/>
    <x v="0"/>
    <x v="0"/>
    <x v="2"/>
    <x v="7"/>
    <x v="1"/>
    <x v="1"/>
    <n v="8.1572836426398718E-2"/>
  </r>
  <r>
    <n v="8"/>
    <x v="0"/>
    <x v="0"/>
    <x v="2"/>
    <x v="7"/>
    <x v="2"/>
    <x v="1"/>
    <n v="9.3522191475746714E-3"/>
  </r>
  <r>
    <n v="8"/>
    <x v="0"/>
    <x v="0"/>
    <x v="2"/>
    <x v="7"/>
    <x v="3"/>
    <x v="1"/>
    <n v="3.5863503387759635E-2"/>
  </r>
  <r>
    <n v="8"/>
    <x v="0"/>
    <x v="0"/>
    <x v="2"/>
    <x v="7"/>
    <x v="4"/>
    <x v="1"/>
    <n v="8.9861394005252476E-2"/>
  </r>
  <r>
    <n v="8"/>
    <x v="0"/>
    <x v="0"/>
    <x v="2"/>
    <x v="7"/>
    <x v="5"/>
    <x v="1"/>
    <n v="4.8716393704120328E-2"/>
  </r>
  <r>
    <n v="8"/>
    <x v="0"/>
    <x v="0"/>
    <x v="2"/>
    <x v="7"/>
    <x v="1"/>
    <x v="2"/>
    <n v="3.8136440186191902"/>
  </r>
  <r>
    <n v="8"/>
    <x v="0"/>
    <x v="0"/>
    <x v="2"/>
    <x v="7"/>
    <x v="2"/>
    <x v="2"/>
    <n v="-0.91077247627691393"/>
  </r>
  <r>
    <n v="8"/>
    <x v="0"/>
    <x v="0"/>
    <x v="2"/>
    <x v="7"/>
    <x v="3"/>
    <x v="2"/>
    <n v="3.5704669299378522"/>
  </r>
  <r>
    <n v="8"/>
    <x v="0"/>
    <x v="0"/>
    <x v="2"/>
    <x v="7"/>
    <x v="4"/>
    <x v="2"/>
    <n v="1.4814668903878492"/>
  </r>
  <r>
    <n v="8"/>
    <x v="0"/>
    <x v="0"/>
    <x v="2"/>
    <x v="7"/>
    <x v="5"/>
    <x v="2"/>
    <n v="-0.61921310627126791"/>
  </r>
  <r>
    <n v="9"/>
    <x v="0"/>
    <x v="0"/>
    <x v="2"/>
    <x v="8"/>
    <x v="0"/>
    <x v="0"/>
    <n v="841606422"/>
  </r>
  <r>
    <n v="9"/>
    <x v="0"/>
    <x v="0"/>
    <x v="2"/>
    <x v="8"/>
    <x v="1"/>
    <x v="0"/>
    <n v="133855977"/>
  </r>
  <r>
    <n v="9"/>
    <x v="0"/>
    <x v="0"/>
    <x v="2"/>
    <x v="8"/>
    <x v="2"/>
    <x v="0"/>
    <n v="555904841"/>
  </r>
  <r>
    <n v="9"/>
    <x v="0"/>
    <x v="0"/>
    <x v="2"/>
    <x v="8"/>
    <x v="3"/>
    <x v="0"/>
    <n v="493374828"/>
  </r>
  <r>
    <n v="9"/>
    <x v="0"/>
    <x v="0"/>
    <x v="2"/>
    <x v="8"/>
    <x v="4"/>
    <x v="0"/>
    <n v="120153333"/>
  </r>
  <r>
    <n v="9"/>
    <x v="0"/>
    <x v="0"/>
    <x v="2"/>
    <x v="8"/>
    <x v="5"/>
    <x v="0"/>
    <n v="399195881"/>
  </r>
  <r>
    <n v="9"/>
    <x v="0"/>
    <x v="0"/>
    <x v="2"/>
    <x v="8"/>
    <x v="0"/>
    <x v="1"/>
    <n v="9.4884274576882671E-2"/>
  </r>
  <r>
    <n v="9"/>
    <x v="0"/>
    <x v="0"/>
    <x v="2"/>
    <x v="8"/>
    <x v="1"/>
    <x v="1"/>
    <n v="1.1741731007740406E-2"/>
  </r>
  <r>
    <n v="9"/>
    <x v="0"/>
    <x v="0"/>
    <x v="2"/>
    <x v="8"/>
    <x v="2"/>
    <x v="1"/>
    <n v="6.2656349081674501E-2"/>
  </r>
  <r>
    <n v="9"/>
    <x v="0"/>
    <x v="0"/>
    <x v="2"/>
    <x v="8"/>
    <x v="3"/>
    <x v="1"/>
    <n v="4.6657244189534888E-2"/>
  </r>
  <r>
    <n v="9"/>
    <x v="0"/>
    <x v="0"/>
    <x v="2"/>
    <x v="8"/>
    <x v="4"/>
    <x v="1"/>
    <n v="1.1473340234959063E-2"/>
  </r>
  <r>
    <n v="9"/>
    <x v="0"/>
    <x v="0"/>
    <x v="2"/>
    <x v="8"/>
    <x v="5"/>
    <x v="1"/>
    <n v="5.4270033500777845E-2"/>
  </r>
  <r>
    <n v="9"/>
    <x v="0"/>
    <x v="0"/>
    <x v="2"/>
    <x v="8"/>
    <x v="1"/>
    <x v="2"/>
    <n v="-0.84095181132066033"/>
  </r>
  <r>
    <n v="9"/>
    <x v="0"/>
    <x v="0"/>
    <x v="2"/>
    <x v="8"/>
    <x v="2"/>
    <x v="2"/>
    <n v="3.1530072355304686"/>
  </r>
  <r>
    <n v="9"/>
    <x v="0"/>
    <x v="0"/>
    <x v="2"/>
    <x v="8"/>
    <x v="3"/>
    <x v="2"/>
    <n v="-0.11248330359476039"/>
  </r>
  <r>
    <n v="9"/>
    <x v="0"/>
    <x v="0"/>
    <x v="2"/>
    <x v="8"/>
    <x v="4"/>
    <x v="2"/>
    <n v="-0.75646643042761796"/>
  </r>
  <r>
    <n v="9"/>
    <x v="0"/>
    <x v="0"/>
    <x v="2"/>
    <x v="8"/>
    <x v="5"/>
    <x v="2"/>
    <n v="2.3223870785174139"/>
  </r>
  <r>
    <n v="10"/>
    <x v="0"/>
    <x v="0"/>
    <x v="2"/>
    <x v="9"/>
    <x v="0"/>
    <x v="0"/>
    <n v="227758168"/>
  </r>
  <r>
    <n v="10"/>
    <x v="0"/>
    <x v="0"/>
    <x v="2"/>
    <x v="9"/>
    <x v="1"/>
    <x v="0"/>
    <n v="949945896"/>
  </r>
  <r>
    <n v="10"/>
    <x v="0"/>
    <x v="0"/>
    <x v="2"/>
    <x v="9"/>
    <x v="2"/>
    <x v="0"/>
    <n v="445161328"/>
  </r>
  <r>
    <n v="10"/>
    <x v="0"/>
    <x v="0"/>
    <x v="2"/>
    <x v="9"/>
    <x v="3"/>
    <x v="0"/>
    <n v="572082814"/>
  </r>
  <r>
    <n v="10"/>
    <x v="0"/>
    <x v="0"/>
    <x v="2"/>
    <x v="9"/>
    <x v="4"/>
    <x v="0"/>
    <n v="874781478"/>
  </r>
  <r>
    <n v="10"/>
    <x v="0"/>
    <x v="0"/>
    <x v="2"/>
    <x v="9"/>
    <x v="5"/>
    <x v="0"/>
    <n v="90087448"/>
  </r>
  <r>
    <n v="10"/>
    <x v="0"/>
    <x v="0"/>
    <x v="2"/>
    <x v="9"/>
    <x v="0"/>
    <x v="1"/>
    <n v="2.5677879807860796E-2"/>
  </r>
  <r>
    <n v="10"/>
    <x v="0"/>
    <x v="0"/>
    <x v="2"/>
    <x v="9"/>
    <x v="1"/>
    <x v="1"/>
    <n v="8.3328435776453547E-2"/>
  </r>
  <r>
    <n v="10"/>
    <x v="0"/>
    <x v="0"/>
    <x v="2"/>
    <x v="9"/>
    <x v="2"/>
    <x v="1"/>
    <n v="5.0174385088382067E-2"/>
  </r>
  <r>
    <n v="10"/>
    <x v="0"/>
    <x v="0"/>
    <x v="2"/>
    <x v="9"/>
    <x v="3"/>
    <x v="1"/>
    <n v="5.4100464868941933E-2"/>
  </r>
  <r>
    <n v="10"/>
    <x v="0"/>
    <x v="0"/>
    <x v="2"/>
    <x v="9"/>
    <x v="4"/>
    <x v="1"/>
    <n v="8.3532144117336768E-2"/>
  </r>
  <r>
    <n v="10"/>
    <x v="0"/>
    <x v="0"/>
    <x v="2"/>
    <x v="9"/>
    <x v="5"/>
    <x v="1"/>
    <n v="1.2247242653687557E-2"/>
  </r>
  <r>
    <n v="10"/>
    <x v="0"/>
    <x v="0"/>
    <x v="2"/>
    <x v="9"/>
    <x v="1"/>
    <x v="2"/>
    <n v="3.170853253438533"/>
  </r>
  <r>
    <n v="10"/>
    <x v="0"/>
    <x v="0"/>
    <x v="2"/>
    <x v="9"/>
    <x v="2"/>
    <x v="2"/>
    <n v="-0.53138243991108314"/>
  </r>
  <r>
    <n v="10"/>
    <x v="0"/>
    <x v="0"/>
    <x v="2"/>
    <x v="9"/>
    <x v="3"/>
    <x v="2"/>
    <n v="0.28511345891213624"/>
  </r>
  <r>
    <n v="10"/>
    <x v="0"/>
    <x v="0"/>
    <x v="2"/>
    <x v="9"/>
    <x v="4"/>
    <x v="2"/>
    <n v="0.52911686314002782"/>
  </r>
  <r>
    <n v="10"/>
    <x v="0"/>
    <x v="0"/>
    <x v="2"/>
    <x v="9"/>
    <x v="5"/>
    <x v="2"/>
    <n v="-0.89701719770523081"/>
  </r>
  <r>
    <n v="11"/>
    <x v="0"/>
    <x v="0"/>
    <x v="2"/>
    <x v="10"/>
    <x v="0"/>
    <x v="0"/>
    <n v="220888884"/>
  </r>
  <r>
    <n v="11"/>
    <x v="0"/>
    <x v="0"/>
    <x v="2"/>
    <x v="10"/>
    <x v="1"/>
    <x v="0"/>
    <n v="13946342"/>
  </r>
  <r>
    <n v="11"/>
    <x v="0"/>
    <x v="0"/>
    <x v="2"/>
    <x v="10"/>
    <x v="2"/>
    <x v="0"/>
    <n v="101678631"/>
  </r>
  <r>
    <n v="11"/>
    <x v="0"/>
    <x v="0"/>
    <x v="2"/>
    <x v="10"/>
    <x v="3"/>
    <x v="0"/>
    <n v="870691375"/>
  </r>
  <r>
    <n v="11"/>
    <x v="0"/>
    <x v="0"/>
    <x v="2"/>
    <x v="10"/>
    <x v="4"/>
    <x v="0"/>
    <n v="39099833"/>
  </r>
  <r>
    <n v="11"/>
    <x v="0"/>
    <x v="0"/>
    <x v="2"/>
    <x v="10"/>
    <x v="5"/>
    <x v="0"/>
    <n v="537196821"/>
  </r>
  <r>
    <n v="11"/>
    <x v="0"/>
    <x v="0"/>
    <x v="2"/>
    <x v="10"/>
    <x v="0"/>
    <x v="1"/>
    <n v="2.4903423943261196E-2"/>
  </r>
  <r>
    <n v="11"/>
    <x v="0"/>
    <x v="0"/>
    <x v="2"/>
    <x v="10"/>
    <x v="1"/>
    <x v="1"/>
    <n v="1.2233611077819286E-3"/>
  </r>
  <r>
    <n v="11"/>
    <x v="0"/>
    <x v="0"/>
    <x v="2"/>
    <x v="10"/>
    <x v="2"/>
    <x v="1"/>
    <n v="1.1460256015440547E-2"/>
  </r>
  <r>
    <n v="11"/>
    <x v="0"/>
    <x v="0"/>
    <x v="2"/>
    <x v="10"/>
    <x v="3"/>
    <x v="1"/>
    <n v="8.2339142152377698E-2"/>
  </r>
  <r>
    <n v="11"/>
    <x v="0"/>
    <x v="0"/>
    <x v="2"/>
    <x v="10"/>
    <x v="4"/>
    <x v="1"/>
    <n v="3.7336100126251189E-3"/>
  </r>
  <r>
    <n v="11"/>
    <x v="0"/>
    <x v="0"/>
    <x v="2"/>
    <x v="10"/>
    <x v="5"/>
    <x v="1"/>
    <n v="7.3031037793151371E-2"/>
  </r>
  <r>
    <n v="11"/>
    <x v="0"/>
    <x v="0"/>
    <x v="2"/>
    <x v="10"/>
    <x v="1"/>
    <x v="2"/>
    <n v="-0.93686263542351911"/>
  </r>
  <r>
    <n v="11"/>
    <x v="0"/>
    <x v="0"/>
    <x v="2"/>
    <x v="10"/>
    <x v="2"/>
    <x v="2"/>
    <n v="6.2907025369089613"/>
  </r>
  <r>
    <n v="11"/>
    <x v="0"/>
    <x v="0"/>
    <x v="2"/>
    <x v="10"/>
    <x v="3"/>
    <x v="2"/>
    <n v="7.5631697283571802"/>
  </r>
  <r>
    <n v="11"/>
    <x v="0"/>
    <x v="0"/>
    <x v="2"/>
    <x v="10"/>
    <x v="4"/>
    <x v="2"/>
    <n v="-0.95509334981066052"/>
  </r>
  <r>
    <n v="11"/>
    <x v="0"/>
    <x v="0"/>
    <x v="2"/>
    <x v="10"/>
    <x v="5"/>
    <x v="2"/>
    <n v="12.739107811534643"/>
  </r>
  <r>
    <n v="12"/>
    <x v="0"/>
    <x v="0"/>
    <x v="2"/>
    <x v="11"/>
    <x v="0"/>
    <x v="0"/>
    <n v="541493663"/>
  </r>
  <r>
    <n v="12"/>
    <x v="0"/>
    <x v="0"/>
    <x v="2"/>
    <x v="11"/>
    <x v="1"/>
    <x v="0"/>
    <n v="774698823"/>
  </r>
  <r>
    <n v="12"/>
    <x v="0"/>
    <x v="0"/>
    <x v="2"/>
    <x v="11"/>
    <x v="2"/>
    <x v="0"/>
    <n v="505566091"/>
  </r>
  <r>
    <n v="12"/>
    <x v="0"/>
    <x v="0"/>
    <x v="2"/>
    <x v="11"/>
    <x v="3"/>
    <x v="0"/>
    <n v="774321336"/>
  </r>
  <r>
    <n v="12"/>
    <x v="0"/>
    <x v="0"/>
    <x v="2"/>
    <x v="11"/>
    <x v="4"/>
    <x v="0"/>
    <n v="54347354"/>
  </r>
  <r>
    <n v="12"/>
    <x v="0"/>
    <x v="0"/>
    <x v="2"/>
    <x v="11"/>
    <x v="5"/>
    <x v="0"/>
    <n v="653669028"/>
  </r>
  <r>
    <n v="12"/>
    <x v="0"/>
    <x v="0"/>
    <x v="2"/>
    <x v="11"/>
    <x v="0"/>
    <x v="1"/>
    <n v="6.1049003499326876E-2"/>
  </r>
  <r>
    <n v="12"/>
    <x v="0"/>
    <x v="0"/>
    <x v="2"/>
    <x v="11"/>
    <x v="1"/>
    <x v="1"/>
    <n v="6.7955913479150032E-2"/>
  </r>
  <r>
    <n v="12"/>
    <x v="0"/>
    <x v="0"/>
    <x v="2"/>
    <x v="11"/>
    <x v="2"/>
    <x v="1"/>
    <n v="5.69826400946086E-2"/>
  </r>
  <r>
    <n v="12"/>
    <x v="0"/>
    <x v="0"/>
    <x v="2"/>
    <x v="11"/>
    <x v="3"/>
    <x v="1"/>
    <n v="7.3225664554817729E-2"/>
  </r>
  <r>
    <n v="12"/>
    <x v="0"/>
    <x v="0"/>
    <x v="2"/>
    <x v="11"/>
    <x v="4"/>
    <x v="1"/>
    <n v="5.1895829082973782E-3"/>
  </r>
  <r>
    <n v="12"/>
    <x v="0"/>
    <x v="0"/>
    <x v="2"/>
    <x v="11"/>
    <x v="5"/>
    <x v="1"/>
    <n v="8.8865245701222284E-2"/>
  </r>
  <r>
    <n v="12"/>
    <x v="0"/>
    <x v="0"/>
    <x v="2"/>
    <x v="11"/>
    <x v="1"/>
    <x v="2"/>
    <n v="0.43067015541417331"/>
  </r>
  <r>
    <n v="12"/>
    <x v="0"/>
    <x v="0"/>
    <x v="2"/>
    <x v="11"/>
    <x v="2"/>
    <x v="2"/>
    <n v="-0.34740304749372258"/>
  </r>
  <r>
    <n v="12"/>
    <x v="0"/>
    <x v="0"/>
    <x v="2"/>
    <x v="11"/>
    <x v="3"/>
    <x v="2"/>
    <n v="0.53159270327724573"/>
  </r>
  <r>
    <n v="12"/>
    <x v="0"/>
    <x v="0"/>
    <x v="2"/>
    <x v="11"/>
    <x v="4"/>
    <x v="2"/>
    <n v="-0.92981291942599908"/>
  </r>
  <r>
    <n v="12"/>
    <x v="0"/>
    <x v="0"/>
    <x v="2"/>
    <x v="11"/>
    <x v="5"/>
    <x v="2"/>
    <n v="11.027614591871391"/>
  </r>
  <r>
    <n v="13"/>
    <x v="0"/>
    <x v="0"/>
    <x v="1"/>
    <x v="12"/>
    <x v="0"/>
    <x v="0"/>
    <n v="2087054409"/>
  </r>
  <r>
    <n v="13"/>
    <x v="0"/>
    <x v="0"/>
    <x v="1"/>
    <x v="12"/>
    <x v="1"/>
    <x v="0"/>
    <n v="3417117651"/>
  </r>
  <r>
    <n v="13"/>
    <x v="0"/>
    <x v="0"/>
    <x v="1"/>
    <x v="12"/>
    <x v="2"/>
    <x v="0"/>
    <n v="2636478814"/>
  </r>
  <r>
    <n v="13"/>
    <x v="0"/>
    <x v="0"/>
    <x v="1"/>
    <x v="12"/>
    <x v="3"/>
    <x v="0"/>
    <n v="3597880734"/>
  </r>
  <r>
    <n v="13"/>
    <x v="0"/>
    <x v="0"/>
    <x v="1"/>
    <x v="12"/>
    <x v="4"/>
    <x v="0"/>
    <n v="2629744160"/>
  </r>
  <r>
    <n v="13"/>
    <x v="0"/>
    <x v="0"/>
    <x v="1"/>
    <x v="12"/>
    <x v="5"/>
    <x v="0"/>
    <n v="2052153015"/>
  </r>
  <r>
    <n v="13"/>
    <x v="0"/>
    <x v="0"/>
    <x v="1"/>
    <x v="12"/>
    <x v="0"/>
    <x v="1"/>
    <n v="0.2352983988998715"/>
  </r>
  <r>
    <n v="13"/>
    <x v="0"/>
    <x v="0"/>
    <x v="1"/>
    <x v="12"/>
    <x v="1"/>
    <x v="1"/>
    <n v="0.29974661706622008"/>
  </r>
  <r>
    <n v="13"/>
    <x v="0"/>
    <x v="0"/>
    <x v="1"/>
    <x v="12"/>
    <x v="2"/>
    <x v="1"/>
    <n v="0.29715901847385279"/>
  </r>
  <r>
    <n v="13"/>
    <x v="0"/>
    <x v="0"/>
    <x v="1"/>
    <x v="12"/>
    <x v="3"/>
    <x v="1"/>
    <n v="0.34024273320052928"/>
  </r>
  <r>
    <n v="13"/>
    <x v="0"/>
    <x v="0"/>
    <x v="1"/>
    <x v="12"/>
    <x v="4"/>
    <x v="1"/>
    <n v="0.25111204762481804"/>
  </r>
  <r>
    <n v="13"/>
    <x v="0"/>
    <x v="0"/>
    <x v="1"/>
    <x v="12"/>
    <x v="5"/>
    <x v="1"/>
    <n v="0.27898687880692902"/>
  </r>
  <r>
    <n v="13"/>
    <x v="0"/>
    <x v="0"/>
    <x v="1"/>
    <x v="12"/>
    <x v="1"/>
    <x v="2"/>
    <n v="0.63729207837820201"/>
  </r>
  <r>
    <n v="13"/>
    <x v="0"/>
    <x v="0"/>
    <x v="1"/>
    <x v="12"/>
    <x v="2"/>
    <x v="2"/>
    <n v="-0.22844950532257807"/>
  </r>
  <r>
    <n v="13"/>
    <x v="0"/>
    <x v="0"/>
    <x v="1"/>
    <x v="12"/>
    <x v="3"/>
    <x v="2"/>
    <n v="0.36465376277436684"/>
  </r>
  <r>
    <n v="13"/>
    <x v="0"/>
    <x v="0"/>
    <x v="1"/>
    <x v="12"/>
    <x v="4"/>
    <x v="2"/>
    <n v="-0.26908523255123551"/>
  </r>
  <r>
    <n v="13"/>
    <x v="0"/>
    <x v="0"/>
    <x v="1"/>
    <x v="12"/>
    <x v="5"/>
    <x v="2"/>
    <n v="-0.21963777077082661"/>
  </r>
  <r>
    <n v="14"/>
    <x v="0"/>
    <x v="0"/>
    <x v="1"/>
    <x v="13"/>
    <x v="0"/>
    <x v="0"/>
    <n v="8869819849"/>
  </r>
  <r>
    <n v="14"/>
    <x v="0"/>
    <x v="0"/>
    <x v="1"/>
    <x v="13"/>
    <x v="1"/>
    <x v="0"/>
    <n v="11400020739"/>
  </r>
  <r>
    <n v="14"/>
    <x v="0"/>
    <x v="0"/>
    <x v="1"/>
    <x v="13"/>
    <x v="2"/>
    <x v="0"/>
    <n v="8872282684"/>
  </r>
  <r>
    <n v="14"/>
    <x v="0"/>
    <x v="0"/>
    <x v="1"/>
    <x v="13"/>
    <x v="3"/>
    <x v="0"/>
    <n v="10574452833"/>
  </r>
  <r>
    <n v="14"/>
    <x v="0"/>
    <x v="0"/>
    <x v="1"/>
    <x v="13"/>
    <x v="4"/>
    <x v="0"/>
    <n v="10472393439"/>
  </r>
  <r>
    <n v="14"/>
    <x v="0"/>
    <x v="0"/>
    <x v="1"/>
    <x v="13"/>
    <x v="5"/>
    <x v="0"/>
    <n v="7355733086"/>
  </r>
  <r>
    <n v="14"/>
    <x v="0"/>
    <x v="0"/>
    <x v="1"/>
    <x v="13"/>
    <x v="0"/>
    <x v="1"/>
    <n v="1"/>
  </r>
  <r>
    <n v="14"/>
    <x v="0"/>
    <x v="0"/>
    <x v="1"/>
    <x v="13"/>
    <x v="1"/>
    <x v="1"/>
    <n v="1"/>
  </r>
  <r>
    <n v="14"/>
    <x v="0"/>
    <x v="0"/>
    <x v="1"/>
    <x v="13"/>
    <x v="2"/>
    <x v="1"/>
    <n v="1"/>
  </r>
  <r>
    <n v="14"/>
    <x v="0"/>
    <x v="0"/>
    <x v="1"/>
    <x v="13"/>
    <x v="3"/>
    <x v="1"/>
    <n v="1"/>
  </r>
  <r>
    <n v="14"/>
    <x v="0"/>
    <x v="0"/>
    <x v="1"/>
    <x v="13"/>
    <x v="4"/>
    <x v="1"/>
    <n v="1"/>
  </r>
  <r>
    <n v="14"/>
    <x v="0"/>
    <x v="0"/>
    <x v="1"/>
    <x v="13"/>
    <x v="5"/>
    <x v="1"/>
    <n v="1"/>
  </r>
  <r>
    <n v="14"/>
    <x v="0"/>
    <x v="0"/>
    <x v="1"/>
    <x v="13"/>
    <x v="1"/>
    <x v="2"/>
    <n v="0.28525955803772718"/>
  </r>
  <r>
    <n v="14"/>
    <x v="0"/>
    <x v="0"/>
    <x v="1"/>
    <x v="13"/>
    <x v="2"/>
    <x v="2"/>
    <n v="-0.22173100495795511"/>
  </r>
  <r>
    <n v="14"/>
    <x v="0"/>
    <x v="0"/>
    <x v="1"/>
    <x v="13"/>
    <x v="3"/>
    <x v="2"/>
    <n v="0.19185256034161771"/>
  </r>
  <r>
    <n v="14"/>
    <x v="0"/>
    <x v="0"/>
    <x v="1"/>
    <x v="13"/>
    <x v="4"/>
    <x v="2"/>
    <n v="-9.6515059087975037E-3"/>
  </r>
  <r>
    <n v="14"/>
    <x v="0"/>
    <x v="0"/>
    <x v="1"/>
    <x v="13"/>
    <x v="5"/>
    <x v="2"/>
    <n v="-0.29760726343543559"/>
  </r>
  <r>
    <n v="15"/>
    <x v="0"/>
    <x v="0"/>
    <x v="3"/>
    <x v="14"/>
    <x v="0"/>
    <x v="0"/>
    <n v="357759805"/>
  </r>
  <r>
    <n v="15"/>
    <x v="0"/>
    <x v="0"/>
    <x v="3"/>
    <x v="14"/>
    <x v="1"/>
    <x v="0"/>
    <n v="493407935"/>
  </r>
  <r>
    <n v="15"/>
    <x v="0"/>
    <x v="0"/>
    <x v="3"/>
    <x v="14"/>
    <x v="2"/>
    <x v="0"/>
    <n v="344776389"/>
  </r>
  <r>
    <n v="15"/>
    <x v="0"/>
    <x v="0"/>
    <x v="3"/>
    <x v="14"/>
    <x v="3"/>
    <x v="0"/>
    <n v="923347988"/>
  </r>
  <r>
    <n v="15"/>
    <x v="0"/>
    <x v="0"/>
    <x v="3"/>
    <x v="14"/>
    <x v="4"/>
    <x v="0"/>
    <n v="871555042"/>
  </r>
  <r>
    <n v="15"/>
    <x v="0"/>
    <x v="0"/>
    <x v="3"/>
    <x v="14"/>
    <x v="5"/>
    <x v="0"/>
    <n v="966975322"/>
  </r>
  <r>
    <n v="15"/>
    <x v="0"/>
    <x v="0"/>
    <x v="3"/>
    <x v="14"/>
    <x v="0"/>
    <x v="1"/>
    <n v="4.0334506347424241E-2"/>
  </r>
  <r>
    <n v="15"/>
    <x v="0"/>
    <x v="0"/>
    <x v="3"/>
    <x v="14"/>
    <x v="1"/>
    <x v="1"/>
    <n v="4.3281319069186301E-2"/>
  </r>
  <r>
    <n v="15"/>
    <x v="0"/>
    <x v="0"/>
    <x v="3"/>
    <x v="14"/>
    <x v="2"/>
    <x v="1"/>
    <n v="3.885994183005001E-2"/>
  </r>
  <r>
    <n v="15"/>
    <x v="0"/>
    <x v="0"/>
    <x v="3"/>
    <x v="14"/>
    <x v="3"/>
    <x v="1"/>
    <n v="8.7318748552027328E-2"/>
  </r>
  <r>
    <n v="15"/>
    <x v="0"/>
    <x v="0"/>
    <x v="3"/>
    <x v="14"/>
    <x v="4"/>
    <x v="1"/>
    <n v="8.3224054470133049E-2"/>
  </r>
  <r>
    <n v="15"/>
    <x v="0"/>
    <x v="0"/>
    <x v="3"/>
    <x v="14"/>
    <x v="5"/>
    <x v="1"/>
    <n v="0.13145872895258015"/>
  </r>
  <r>
    <n v="15"/>
    <x v="0"/>
    <x v="0"/>
    <x v="3"/>
    <x v="14"/>
    <x v="1"/>
    <x v="2"/>
    <n v="0.37915978291636199"/>
  </r>
  <r>
    <n v="15"/>
    <x v="0"/>
    <x v="0"/>
    <x v="3"/>
    <x v="14"/>
    <x v="2"/>
    <x v="2"/>
    <n v="-0.3012346082354756"/>
  </r>
  <r>
    <n v="15"/>
    <x v="0"/>
    <x v="0"/>
    <x v="3"/>
    <x v="14"/>
    <x v="3"/>
    <x v="2"/>
    <n v="1.6781067888033365"/>
  </r>
  <r>
    <n v="15"/>
    <x v="0"/>
    <x v="0"/>
    <x v="3"/>
    <x v="14"/>
    <x v="4"/>
    <x v="2"/>
    <n v="-5.6092553049457664E-2"/>
  </r>
  <r>
    <n v="15"/>
    <x v="0"/>
    <x v="0"/>
    <x v="3"/>
    <x v="14"/>
    <x v="5"/>
    <x v="2"/>
    <n v="0.10948279271155889"/>
  </r>
  <r>
    <n v="16"/>
    <x v="0"/>
    <x v="0"/>
    <x v="3"/>
    <x v="15"/>
    <x v="0"/>
    <x v="0"/>
    <n v="150370338"/>
  </r>
  <r>
    <n v="16"/>
    <x v="0"/>
    <x v="0"/>
    <x v="3"/>
    <x v="15"/>
    <x v="1"/>
    <x v="0"/>
    <n v="615334819"/>
  </r>
  <r>
    <n v="16"/>
    <x v="0"/>
    <x v="0"/>
    <x v="3"/>
    <x v="15"/>
    <x v="2"/>
    <x v="0"/>
    <n v="638431384"/>
  </r>
  <r>
    <n v="16"/>
    <x v="0"/>
    <x v="0"/>
    <x v="3"/>
    <x v="15"/>
    <x v="3"/>
    <x v="0"/>
    <n v="956351084"/>
  </r>
  <r>
    <n v="16"/>
    <x v="0"/>
    <x v="0"/>
    <x v="3"/>
    <x v="15"/>
    <x v="4"/>
    <x v="0"/>
    <n v="463385129"/>
  </r>
  <r>
    <n v="16"/>
    <x v="0"/>
    <x v="0"/>
    <x v="3"/>
    <x v="15"/>
    <x v="5"/>
    <x v="0"/>
    <n v="123111329"/>
  </r>
  <r>
    <n v="16"/>
    <x v="0"/>
    <x v="0"/>
    <x v="3"/>
    <x v="15"/>
    <x v="0"/>
    <x v="1"/>
    <n v="1.6953031804468163E-2"/>
  </r>
  <r>
    <n v="16"/>
    <x v="0"/>
    <x v="0"/>
    <x v="3"/>
    <x v="15"/>
    <x v="1"/>
    <x v="1"/>
    <n v="5.3976640313899697E-2"/>
  </r>
  <r>
    <n v="16"/>
    <x v="0"/>
    <x v="0"/>
    <x v="3"/>
    <x v="15"/>
    <x v="2"/>
    <x v="1"/>
    <n v="7.195796242508451E-2"/>
  </r>
  <r>
    <n v="16"/>
    <x v="0"/>
    <x v="0"/>
    <x v="3"/>
    <x v="15"/>
    <x v="3"/>
    <x v="1"/>
    <n v="9.0439770180400031E-2"/>
  </r>
  <r>
    <n v="16"/>
    <x v="0"/>
    <x v="0"/>
    <x v="3"/>
    <x v="15"/>
    <x v="4"/>
    <x v="1"/>
    <n v="4.4248254393720356E-2"/>
  </r>
  <r>
    <n v="16"/>
    <x v="0"/>
    <x v="0"/>
    <x v="3"/>
    <x v="15"/>
    <x v="5"/>
    <x v="1"/>
    <n v="1.6736785791522941E-2"/>
  </r>
  <r>
    <n v="16"/>
    <x v="0"/>
    <x v="0"/>
    <x v="3"/>
    <x v="15"/>
    <x v="1"/>
    <x v="2"/>
    <n v="3.0921289875666838"/>
  </r>
  <r>
    <n v="16"/>
    <x v="0"/>
    <x v="0"/>
    <x v="3"/>
    <x v="15"/>
    <x v="2"/>
    <x v="2"/>
    <n v="3.7534955420749562E-2"/>
  </r>
  <r>
    <n v="16"/>
    <x v="0"/>
    <x v="0"/>
    <x v="3"/>
    <x v="15"/>
    <x v="3"/>
    <x v="2"/>
    <n v="0.49797003713714677"/>
  </r>
  <r>
    <n v="16"/>
    <x v="0"/>
    <x v="0"/>
    <x v="3"/>
    <x v="15"/>
    <x v="4"/>
    <x v="2"/>
    <n v="-0.51546546372712643"/>
  </r>
  <r>
    <n v="16"/>
    <x v="0"/>
    <x v="0"/>
    <x v="3"/>
    <x v="15"/>
    <x v="5"/>
    <x v="2"/>
    <n v="-0.73432179563966971"/>
  </r>
  <r>
    <n v="17"/>
    <x v="0"/>
    <x v="0"/>
    <x v="3"/>
    <x v="16"/>
    <x v="0"/>
    <x v="0"/>
    <n v="334942436"/>
  </r>
  <r>
    <n v="17"/>
    <x v="0"/>
    <x v="0"/>
    <x v="3"/>
    <x v="16"/>
    <x v="1"/>
    <x v="0"/>
    <n v="593990745"/>
  </r>
  <r>
    <n v="17"/>
    <x v="0"/>
    <x v="0"/>
    <x v="3"/>
    <x v="16"/>
    <x v="2"/>
    <x v="0"/>
    <n v="64976326"/>
  </r>
  <r>
    <n v="17"/>
    <x v="0"/>
    <x v="0"/>
    <x v="3"/>
    <x v="16"/>
    <x v="3"/>
    <x v="0"/>
    <n v="653795991"/>
  </r>
  <r>
    <n v="17"/>
    <x v="0"/>
    <x v="0"/>
    <x v="3"/>
    <x v="16"/>
    <x v="4"/>
    <x v="0"/>
    <n v="39021794"/>
  </r>
  <r>
    <n v="17"/>
    <x v="0"/>
    <x v="0"/>
    <x v="3"/>
    <x v="16"/>
    <x v="5"/>
    <x v="0"/>
    <n v="731454224"/>
  </r>
  <r>
    <n v="17"/>
    <x v="0"/>
    <x v="0"/>
    <x v="3"/>
    <x v="16"/>
    <x v="0"/>
    <x v="1"/>
    <n v="3.7762033694265167E-2"/>
  </r>
  <r>
    <n v="17"/>
    <x v="0"/>
    <x v="0"/>
    <x v="3"/>
    <x v="16"/>
    <x v="1"/>
    <x v="1"/>
    <n v="5.2104356526995611E-2"/>
  </r>
  <r>
    <n v="17"/>
    <x v="0"/>
    <x v="0"/>
    <x v="3"/>
    <x v="16"/>
    <x v="2"/>
    <x v="1"/>
    <n v="7.3235184579021921E-3"/>
  </r>
  <r>
    <n v="17"/>
    <x v="0"/>
    <x v="0"/>
    <x v="3"/>
    <x v="16"/>
    <x v="3"/>
    <x v="1"/>
    <n v="6.1827879070932158E-2"/>
  </r>
  <r>
    <n v="17"/>
    <x v="0"/>
    <x v="0"/>
    <x v="3"/>
    <x v="16"/>
    <x v="4"/>
    <x v="1"/>
    <n v="3.7261581344604409E-3"/>
  </r>
  <r>
    <n v="17"/>
    <x v="0"/>
    <x v="0"/>
    <x v="3"/>
    <x v="16"/>
    <x v="5"/>
    <x v="1"/>
    <n v="9.9440017119729399E-2"/>
  </r>
  <r>
    <n v="17"/>
    <x v="0"/>
    <x v="0"/>
    <x v="3"/>
    <x v="16"/>
    <x v="1"/>
    <x v="2"/>
    <n v="0.77341143180794203"/>
  </r>
  <r>
    <n v="17"/>
    <x v="0"/>
    <x v="0"/>
    <x v="3"/>
    <x v="16"/>
    <x v="2"/>
    <x v="2"/>
    <n v="-0.89061054141508555"/>
  </r>
  <r>
    <n v="17"/>
    <x v="0"/>
    <x v="0"/>
    <x v="3"/>
    <x v="16"/>
    <x v="3"/>
    <x v="2"/>
    <n v="9.0620646202741604"/>
  </r>
  <r>
    <n v="17"/>
    <x v="0"/>
    <x v="0"/>
    <x v="3"/>
    <x v="16"/>
    <x v="4"/>
    <x v="2"/>
    <n v="-0.9403150301666503"/>
  </r>
  <r>
    <n v="17"/>
    <x v="0"/>
    <x v="0"/>
    <x v="3"/>
    <x v="16"/>
    <x v="5"/>
    <x v="2"/>
    <n v="17.744761555555339"/>
  </r>
  <r>
    <n v="18"/>
    <x v="0"/>
    <x v="0"/>
    <x v="3"/>
    <x v="17"/>
    <x v="0"/>
    <x v="0"/>
    <n v="999301227"/>
  </r>
  <r>
    <n v="18"/>
    <x v="0"/>
    <x v="0"/>
    <x v="3"/>
    <x v="17"/>
    <x v="1"/>
    <x v="0"/>
    <n v="642551804"/>
  </r>
  <r>
    <n v="18"/>
    <x v="0"/>
    <x v="0"/>
    <x v="3"/>
    <x v="17"/>
    <x v="2"/>
    <x v="0"/>
    <n v="390362981"/>
  </r>
  <r>
    <n v="18"/>
    <x v="0"/>
    <x v="0"/>
    <x v="3"/>
    <x v="17"/>
    <x v="3"/>
    <x v="0"/>
    <n v="880965837"/>
  </r>
  <r>
    <n v="18"/>
    <x v="0"/>
    <x v="0"/>
    <x v="3"/>
    <x v="17"/>
    <x v="4"/>
    <x v="0"/>
    <n v="645192107"/>
  </r>
  <r>
    <n v="18"/>
    <x v="0"/>
    <x v="0"/>
    <x v="3"/>
    <x v="17"/>
    <x v="5"/>
    <x v="0"/>
    <n v="647266714"/>
  </r>
  <r>
    <n v="18"/>
    <x v="0"/>
    <x v="0"/>
    <x v="3"/>
    <x v="17"/>
    <x v="0"/>
    <x v="1"/>
    <n v="0.11266308042464505"/>
  </r>
  <r>
    <n v="18"/>
    <x v="0"/>
    <x v="0"/>
    <x v="3"/>
    <x v="17"/>
    <x v="1"/>
    <x v="1"/>
    <n v="5.6364090795186055E-2"/>
  </r>
  <r>
    <n v="18"/>
    <x v="0"/>
    <x v="0"/>
    <x v="3"/>
    <x v="17"/>
    <x v="2"/>
    <x v="1"/>
    <n v="4.399803240083508E-2"/>
  </r>
  <r>
    <n v="18"/>
    <x v="0"/>
    <x v="0"/>
    <x v="3"/>
    <x v="17"/>
    <x v="3"/>
    <x v="1"/>
    <n v="8.3310772757030457E-2"/>
  </r>
  <r>
    <n v="18"/>
    <x v="0"/>
    <x v="0"/>
    <x v="3"/>
    <x v="17"/>
    <x v="4"/>
    <x v="1"/>
    <n v="6.1608849090529286E-2"/>
  </r>
  <r>
    <n v="18"/>
    <x v="0"/>
    <x v="0"/>
    <x v="3"/>
    <x v="17"/>
    <x v="5"/>
    <x v="1"/>
    <n v="8.7994861481845779E-2"/>
  </r>
  <r>
    <n v="18"/>
    <x v="0"/>
    <x v="0"/>
    <x v="3"/>
    <x v="17"/>
    <x v="1"/>
    <x v="2"/>
    <n v="-0.35699888418129599"/>
  </r>
  <r>
    <n v="18"/>
    <x v="0"/>
    <x v="0"/>
    <x v="3"/>
    <x v="17"/>
    <x v="2"/>
    <x v="2"/>
    <n v="-0.39248014157003286"/>
  </r>
  <r>
    <n v="18"/>
    <x v="0"/>
    <x v="0"/>
    <x v="3"/>
    <x v="17"/>
    <x v="3"/>
    <x v="2"/>
    <n v="1.2567863242134634"/>
  </r>
  <r>
    <n v="18"/>
    <x v="0"/>
    <x v="0"/>
    <x v="3"/>
    <x v="17"/>
    <x v="4"/>
    <x v="2"/>
    <n v="-0.26763095695389605"/>
  </r>
  <r>
    <n v="18"/>
    <x v="0"/>
    <x v="0"/>
    <x v="3"/>
    <x v="17"/>
    <x v="5"/>
    <x v="2"/>
    <n v="3.215487259517885E-3"/>
  </r>
  <r>
    <n v="19"/>
    <x v="0"/>
    <x v="0"/>
    <x v="3"/>
    <x v="18"/>
    <x v="0"/>
    <x v="0"/>
    <n v="233081611"/>
  </r>
  <r>
    <n v="19"/>
    <x v="0"/>
    <x v="0"/>
    <x v="3"/>
    <x v="18"/>
    <x v="1"/>
    <x v="0"/>
    <n v="916398213"/>
  </r>
  <r>
    <n v="19"/>
    <x v="0"/>
    <x v="0"/>
    <x v="3"/>
    <x v="18"/>
    <x v="2"/>
    <x v="0"/>
    <n v="487845343"/>
  </r>
  <r>
    <n v="19"/>
    <x v="0"/>
    <x v="0"/>
    <x v="3"/>
    <x v="18"/>
    <x v="3"/>
    <x v="0"/>
    <n v="244880889"/>
  </r>
  <r>
    <n v="19"/>
    <x v="0"/>
    <x v="0"/>
    <x v="3"/>
    <x v="18"/>
    <x v="4"/>
    <x v="0"/>
    <n v="380590035"/>
  </r>
  <r>
    <n v="19"/>
    <x v="0"/>
    <x v="0"/>
    <x v="3"/>
    <x v="18"/>
    <x v="5"/>
    <x v="0"/>
    <n v="133894516"/>
  </r>
  <r>
    <n v="19"/>
    <x v="0"/>
    <x v="0"/>
    <x v="3"/>
    <x v="18"/>
    <x v="0"/>
    <x v="1"/>
    <n v="2.6278054680702229E-2"/>
  </r>
  <r>
    <n v="19"/>
    <x v="0"/>
    <x v="0"/>
    <x v="3"/>
    <x v="18"/>
    <x v="1"/>
    <x v="1"/>
    <n v="8.0385661919452414E-2"/>
  </r>
  <r>
    <n v="19"/>
    <x v="0"/>
    <x v="0"/>
    <x v="3"/>
    <x v="18"/>
    <x v="2"/>
    <x v="1"/>
    <n v="5.4985324563628389E-2"/>
  </r>
  <r>
    <n v="19"/>
    <x v="0"/>
    <x v="0"/>
    <x v="3"/>
    <x v="18"/>
    <x v="3"/>
    <x v="1"/>
    <n v="2.3157783468076301E-2"/>
  </r>
  <r>
    <n v="19"/>
    <x v="0"/>
    <x v="0"/>
    <x v="3"/>
    <x v="18"/>
    <x v="4"/>
    <x v="1"/>
    <n v="3.6342220832026172E-2"/>
  </r>
  <r>
    <n v="19"/>
    <x v="0"/>
    <x v="0"/>
    <x v="3"/>
    <x v="18"/>
    <x v="5"/>
    <x v="1"/>
    <n v="1.820274260016835E-2"/>
  </r>
  <r>
    <n v="19"/>
    <x v="0"/>
    <x v="0"/>
    <x v="3"/>
    <x v="18"/>
    <x v="1"/>
    <x v="2"/>
    <n v="2.9316624296028229"/>
  </r>
  <r>
    <n v="19"/>
    <x v="0"/>
    <x v="0"/>
    <x v="3"/>
    <x v="18"/>
    <x v="2"/>
    <x v="2"/>
    <n v="-0.46764917687590474"/>
  </r>
  <r>
    <n v="19"/>
    <x v="0"/>
    <x v="0"/>
    <x v="3"/>
    <x v="18"/>
    <x v="3"/>
    <x v="2"/>
    <n v="-0.49803581706016203"/>
  </r>
  <r>
    <n v="19"/>
    <x v="0"/>
    <x v="0"/>
    <x v="3"/>
    <x v="18"/>
    <x v="4"/>
    <x v="2"/>
    <n v="0.55418430794736295"/>
  </r>
  <r>
    <n v="19"/>
    <x v="0"/>
    <x v="0"/>
    <x v="3"/>
    <x v="18"/>
    <x v="5"/>
    <x v="2"/>
    <n v="-0.64819227071985741"/>
  </r>
  <r>
    <n v="20"/>
    <x v="0"/>
    <x v="0"/>
    <x v="3"/>
    <x v="19"/>
    <x v="0"/>
    <x v="0"/>
    <n v="872753992"/>
  </r>
  <r>
    <n v="20"/>
    <x v="0"/>
    <x v="0"/>
    <x v="3"/>
    <x v="19"/>
    <x v="1"/>
    <x v="0"/>
    <n v="983620671"/>
  </r>
  <r>
    <n v="20"/>
    <x v="0"/>
    <x v="0"/>
    <x v="3"/>
    <x v="19"/>
    <x v="2"/>
    <x v="0"/>
    <n v="25983278"/>
  </r>
  <r>
    <n v="20"/>
    <x v="0"/>
    <x v="0"/>
    <x v="3"/>
    <x v="19"/>
    <x v="3"/>
    <x v="0"/>
    <n v="877290617"/>
  </r>
  <r>
    <n v="20"/>
    <x v="0"/>
    <x v="0"/>
    <x v="3"/>
    <x v="19"/>
    <x v="4"/>
    <x v="0"/>
    <n v="932426949"/>
  </r>
  <r>
    <n v="20"/>
    <x v="0"/>
    <x v="0"/>
    <x v="3"/>
    <x v="19"/>
    <x v="5"/>
    <x v="0"/>
    <n v="247967907"/>
  </r>
  <r>
    <n v="20"/>
    <x v="0"/>
    <x v="0"/>
    <x v="3"/>
    <x v="19"/>
    <x v="0"/>
    <x v="1"/>
    <n v="9.8395909596562539E-2"/>
  </r>
  <r>
    <n v="20"/>
    <x v="0"/>
    <x v="0"/>
    <x v="3"/>
    <x v="19"/>
    <x v="1"/>
    <x v="1"/>
    <n v="8.6282358034226028E-2"/>
  </r>
  <r>
    <n v="20"/>
    <x v="0"/>
    <x v="0"/>
    <x v="3"/>
    <x v="19"/>
    <x v="2"/>
    <x v="1"/>
    <n v="2.9285899610544917E-3"/>
  </r>
  <r>
    <n v="20"/>
    <x v="0"/>
    <x v="0"/>
    <x v="3"/>
    <x v="19"/>
    <x v="3"/>
    <x v="1"/>
    <n v="8.2963216239635013E-2"/>
  </r>
  <r>
    <n v="20"/>
    <x v="0"/>
    <x v="0"/>
    <x v="3"/>
    <x v="19"/>
    <x v="4"/>
    <x v="1"/>
    <n v="8.9036661430955233E-2"/>
  </r>
  <r>
    <n v="20"/>
    <x v="0"/>
    <x v="0"/>
    <x v="3"/>
    <x v="19"/>
    <x v="5"/>
    <x v="1"/>
    <n v="3.3710835358062637E-2"/>
  </r>
  <r>
    <n v="20"/>
    <x v="0"/>
    <x v="0"/>
    <x v="3"/>
    <x v="19"/>
    <x v="1"/>
    <x v="2"/>
    <n v="0.12703084719892063"/>
  </r>
  <r>
    <n v="20"/>
    <x v="0"/>
    <x v="0"/>
    <x v="3"/>
    <x v="19"/>
    <x v="2"/>
    <x v="2"/>
    <n v="-0.97358404640522245"/>
  </r>
  <r>
    <n v="20"/>
    <x v="0"/>
    <x v="0"/>
    <x v="3"/>
    <x v="19"/>
    <x v="3"/>
    <x v="2"/>
    <n v="32.763662036791509"/>
  </r>
  <r>
    <n v="20"/>
    <x v="0"/>
    <x v="0"/>
    <x v="3"/>
    <x v="19"/>
    <x v="4"/>
    <x v="2"/>
    <n v="6.2848423238065929E-2"/>
  </r>
  <r>
    <n v="20"/>
    <x v="0"/>
    <x v="0"/>
    <x v="3"/>
    <x v="19"/>
    <x v="5"/>
    <x v="2"/>
    <n v="-0.73406184016245113"/>
  </r>
  <r>
    <n v="21"/>
    <x v="0"/>
    <x v="0"/>
    <x v="3"/>
    <x v="20"/>
    <x v="0"/>
    <x v="0"/>
    <n v="257784384"/>
  </r>
  <r>
    <n v="21"/>
    <x v="0"/>
    <x v="0"/>
    <x v="3"/>
    <x v="20"/>
    <x v="1"/>
    <x v="0"/>
    <n v="95396253"/>
  </r>
  <r>
    <n v="21"/>
    <x v="0"/>
    <x v="0"/>
    <x v="3"/>
    <x v="20"/>
    <x v="2"/>
    <x v="0"/>
    <n v="619534515"/>
  </r>
  <r>
    <n v="21"/>
    <x v="0"/>
    <x v="0"/>
    <x v="3"/>
    <x v="20"/>
    <x v="3"/>
    <x v="0"/>
    <n v="715685671"/>
  </r>
  <r>
    <n v="21"/>
    <x v="0"/>
    <x v="0"/>
    <x v="3"/>
    <x v="20"/>
    <x v="4"/>
    <x v="0"/>
    <n v="233621024"/>
  </r>
  <r>
    <n v="21"/>
    <x v="0"/>
    <x v="0"/>
    <x v="3"/>
    <x v="20"/>
    <x v="5"/>
    <x v="0"/>
    <n v="680936048"/>
  </r>
  <r>
    <n v="21"/>
    <x v="0"/>
    <x v="0"/>
    <x v="3"/>
    <x v="20"/>
    <x v="0"/>
    <x v="1"/>
    <n v="2.906309129029978E-2"/>
  </r>
  <r>
    <n v="21"/>
    <x v="0"/>
    <x v="0"/>
    <x v="3"/>
    <x v="20"/>
    <x v="1"/>
    <x v="1"/>
    <n v="8.3680771451270248E-3"/>
  </r>
  <r>
    <n v="21"/>
    <x v="0"/>
    <x v="0"/>
    <x v="3"/>
    <x v="20"/>
    <x v="2"/>
    <x v="1"/>
    <n v="6.9828085630910905E-2"/>
  </r>
  <r>
    <n v="21"/>
    <x v="0"/>
    <x v="0"/>
    <x v="3"/>
    <x v="20"/>
    <x v="3"/>
    <x v="1"/>
    <n v="6.7680633911055818E-2"/>
  </r>
  <r>
    <n v="21"/>
    <x v="0"/>
    <x v="0"/>
    <x v="3"/>
    <x v="20"/>
    <x v="4"/>
    <x v="1"/>
    <n v="2.2308274164908406E-2"/>
  </r>
  <r>
    <n v="21"/>
    <x v="0"/>
    <x v="0"/>
    <x v="3"/>
    <x v="20"/>
    <x v="5"/>
    <x v="1"/>
    <n v="9.2572152909682126E-2"/>
  </r>
  <r>
    <n v="21"/>
    <x v="0"/>
    <x v="0"/>
    <x v="3"/>
    <x v="20"/>
    <x v="1"/>
    <x v="2"/>
    <n v="-0.62993781267991777"/>
  </r>
  <r>
    <n v="21"/>
    <x v="0"/>
    <x v="0"/>
    <x v="3"/>
    <x v="20"/>
    <x v="2"/>
    <x v="2"/>
    <n v="5.4943275602239847"/>
  </r>
  <r>
    <n v="21"/>
    <x v="0"/>
    <x v="0"/>
    <x v="3"/>
    <x v="20"/>
    <x v="3"/>
    <x v="2"/>
    <n v="0.15519903035587937"/>
  </r>
  <r>
    <n v="21"/>
    <x v="0"/>
    <x v="0"/>
    <x v="3"/>
    <x v="20"/>
    <x v="4"/>
    <x v="2"/>
    <n v="-0.67357034873484289"/>
  </r>
  <r>
    <n v="21"/>
    <x v="0"/>
    <x v="0"/>
    <x v="3"/>
    <x v="20"/>
    <x v="5"/>
    <x v="2"/>
    <n v="1.9147036355769076"/>
  </r>
  <r>
    <n v="22"/>
    <x v="0"/>
    <x v="0"/>
    <x v="3"/>
    <x v="21"/>
    <x v="0"/>
    <x v="0"/>
    <n v="377787846"/>
  </r>
  <r>
    <n v="22"/>
    <x v="0"/>
    <x v="0"/>
    <x v="3"/>
    <x v="21"/>
    <x v="1"/>
    <x v="0"/>
    <n v="995692434"/>
  </r>
  <r>
    <n v="22"/>
    <x v="0"/>
    <x v="0"/>
    <x v="3"/>
    <x v="21"/>
    <x v="2"/>
    <x v="0"/>
    <n v="477722183"/>
  </r>
  <r>
    <n v="22"/>
    <x v="0"/>
    <x v="0"/>
    <x v="3"/>
    <x v="21"/>
    <x v="3"/>
    <x v="0"/>
    <n v="24995021"/>
  </r>
  <r>
    <n v="22"/>
    <x v="0"/>
    <x v="0"/>
    <x v="3"/>
    <x v="21"/>
    <x v="4"/>
    <x v="0"/>
    <n v="76944473"/>
  </r>
  <r>
    <n v="22"/>
    <x v="0"/>
    <x v="0"/>
    <x v="3"/>
    <x v="21"/>
    <x v="5"/>
    <x v="0"/>
    <n v="108647941"/>
  </r>
  <r>
    <n v="22"/>
    <x v="0"/>
    <x v="0"/>
    <x v="3"/>
    <x v="21"/>
    <x v="0"/>
    <x v="1"/>
    <n v="4.2592504969826701E-2"/>
  </r>
  <r>
    <n v="22"/>
    <x v="0"/>
    <x v="0"/>
    <x v="3"/>
    <x v="21"/>
    <x v="1"/>
    <x v="1"/>
    <n v="8.7341282686766525E-2"/>
  </r>
  <r>
    <n v="22"/>
    <x v="0"/>
    <x v="0"/>
    <x v="3"/>
    <x v="21"/>
    <x v="2"/>
    <x v="1"/>
    <n v="5.3844337473772041E-2"/>
  </r>
  <r>
    <n v="22"/>
    <x v="0"/>
    <x v="0"/>
    <x v="3"/>
    <x v="21"/>
    <x v="3"/>
    <x v="1"/>
    <n v="2.3637176688705176E-3"/>
  </r>
  <r>
    <n v="22"/>
    <x v="0"/>
    <x v="0"/>
    <x v="3"/>
    <x v="21"/>
    <x v="4"/>
    <x v="1"/>
    <n v="7.3473627063563958E-3"/>
  </r>
  <r>
    <n v="22"/>
    <x v="0"/>
    <x v="0"/>
    <x v="3"/>
    <x v="21"/>
    <x v="5"/>
    <x v="1"/>
    <n v="1.4770511617229174E-2"/>
  </r>
  <r>
    <n v="22"/>
    <x v="0"/>
    <x v="0"/>
    <x v="3"/>
    <x v="21"/>
    <x v="1"/>
    <x v="2"/>
    <n v="1.6355862014682176"/>
  </r>
  <r>
    <n v="22"/>
    <x v="0"/>
    <x v="0"/>
    <x v="3"/>
    <x v="21"/>
    <x v="2"/>
    <x v="2"/>
    <n v="-0.52021109462402526"/>
  </r>
  <r>
    <n v="22"/>
    <x v="0"/>
    <x v="0"/>
    <x v="3"/>
    <x v="21"/>
    <x v="3"/>
    <x v="2"/>
    <n v="-0.94767875160614012"/>
  </r>
  <r>
    <n v="22"/>
    <x v="0"/>
    <x v="0"/>
    <x v="3"/>
    <x v="21"/>
    <x v="4"/>
    <x v="2"/>
    <n v="2.0783920125532203"/>
  </r>
  <r>
    <n v="22"/>
    <x v="0"/>
    <x v="0"/>
    <x v="3"/>
    <x v="21"/>
    <x v="5"/>
    <x v="2"/>
    <n v="0.41203047813453736"/>
  </r>
  <r>
    <n v="23"/>
    <x v="0"/>
    <x v="0"/>
    <x v="1"/>
    <x v="22"/>
    <x v="0"/>
    <x v="0"/>
    <n v="3583781639"/>
  </r>
  <r>
    <n v="23"/>
    <x v="0"/>
    <x v="0"/>
    <x v="1"/>
    <x v="22"/>
    <x v="1"/>
    <x v="0"/>
    <n v="5336392874"/>
  </r>
  <r>
    <n v="23"/>
    <x v="0"/>
    <x v="0"/>
    <x v="1"/>
    <x v="22"/>
    <x v="2"/>
    <x v="0"/>
    <n v="3049632399"/>
  </r>
  <r>
    <n v="23"/>
    <x v="0"/>
    <x v="0"/>
    <x v="1"/>
    <x v="22"/>
    <x v="3"/>
    <x v="0"/>
    <n v="5277313098"/>
  </r>
  <r>
    <n v="23"/>
    <x v="0"/>
    <x v="0"/>
    <x v="1"/>
    <x v="22"/>
    <x v="4"/>
    <x v="0"/>
    <n v="3642736553"/>
  </r>
  <r>
    <n v="23"/>
    <x v="0"/>
    <x v="0"/>
    <x v="1"/>
    <x v="22"/>
    <x v="5"/>
    <x v="0"/>
    <n v="3640254001"/>
  </r>
  <r>
    <n v="23"/>
    <x v="0"/>
    <x v="0"/>
    <x v="1"/>
    <x v="22"/>
    <x v="0"/>
    <x v="1"/>
    <n v="0.40404221280819386"/>
  </r>
  <r>
    <n v="23"/>
    <x v="0"/>
    <x v="0"/>
    <x v="1"/>
    <x v="22"/>
    <x v="1"/>
    <x v="1"/>
    <n v="0.46810378649083967"/>
  </r>
  <r>
    <n v="23"/>
    <x v="0"/>
    <x v="0"/>
    <x v="1"/>
    <x v="22"/>
    <x v="2"/>
    <x v="1"/>
    <n v="0.34372579274323761"/>
  </r>
  <r>
    <n v="23"/>
    <x v="0"/>
    <x v="0"/>
    <x v="1"/>
    <x v="22"/>
    <x v="3"/>
    <x v="1"/>
    <n v="0.49906252184802763"/>
  </r>
  <r>
    <n v="23"/>
    <x v="0"/>
    <x v="0"/>
    <x v="1"/>
    <x v="22"/>
    <x v="4"/>
    <x v="1"/>
    <n v="0.34784183522308937"/>
  </r>
  <r>
    <n v="23"/>
    <x v="0"/>
    <x v="0"/>
    <x v="1"/>
    <x v="22"/>
    <x v="5"/>
    <x v="1"/>
    <n v="0.4948866358308206"/>
  </r>
  <r>
    <n v="23"/>
    <x v="0"/>
    <x v="0"/>
    <x v="1"/>
    <x v="22"/>
    <x v="1"/>
    <x v="2"/>
    <n v="0.48903962672486923"/>
  </r>
  <r>
    <n v="23"/>
    <x v="0"/>
    <x v="0"/>
    <x v="1"/>
    <x v="22"/>
    <x v="2"/>
    <x v="2"/>
    <n v="-0.42852176160821398"/>
  </r>
  <r>
    <n v="23"/>
    <x v="0"/>
    <x v="0"/>
    <x v="1"/>
    <x v="22"/>
    <x v="3"/>
    <x v="2"/>
    <n v="0.73047515488439696"/>
  </r>
  <r>
    <n v="23"/>
    <x v="0"/>
    <x v="0"/>
    <x v="1"/>
    <x v="22"/>
    <x v="4"/>
    <x v="2"/>
    <n v="-0.30973651072919534"/>
  </r>
  <r>
    <n v="23"/>
    <x v="0"/>
    <x v="0"/>
    <x v="1"/>
    <x v="22"/>
    <x v="5"/>
    <x v="2"/>
    <n v="-6.8150742275212783E-4"/>
  </r>
  <r>
    <n v="24"/>
    <x v="0"/>
    <x v="0"/>
    <x v="4"/>
    <x v="23"/>
    <x v="0"/>
    <x v="0"/>
    <n v="813127084"/>
  </r>
  <r>
    <n v="24"/>
    <x v="0"/>
    <x v="0"/>
    <x v="4"/>
    <x v="23"/>
    <x v="1"/>
    <x v="0"/>
    <n v="605968357"/>
  </r>
  <r>
    <n v="24"/>
    <x v="0"/>
    <x v="0"/>
    <x v="4"/>
    <x v="23"/>
    <x v="2"/>
    <x v="0"/>
    <n v="89386021"/>
  </r>
  <r>
    <n v="24"/>
    <x v="0"/>
    <x v="0"/>
    <x v="4"/>
    <x v="23"/>
    <x v="3"/>
    <x v="0"/>
    <n v="942051957"/>
  </r>
  <r>
    <n v="24"/>
    <x v="0"/>
    <x v="0"/>
    <x v="4"/>
    <x v="23"/>
    <x v="4"/>
    <x v="0"/>
    <n v="634150419"/>
  </r>
  <r>
    <n v="24"/>
    <x v="0"/>
    <x v="0"/>
    <x v="4"/>
    <x v="23"/>
    <x v="5"/>
    <x v="0"/>
    <n v="464274689"/>
  </r>
  <r>
    <n v="24"/>
    <x v="0"/>
    <x v="0"/>
    <x v="4"/>
    <x v="23"/>
    <x v="0"/>
    <x v="1"/>
    <n v="9.1673460999512124E-2"/>
  </r>
  <r>
    <n v="24"/>
    <x v="0"/>
    <x v="0"/>
    <x v="4"/>
    <x v="23"/>
    <x v="1"/>
    <x v="1"/>
    <n v="5.315502233491156E-2"/>
  </r>
  <r>
    <n v="24"/>
    <x v="0"/>
    <x v="0"/>
    <x v="4"/>
    <x v="23"/>
    <x v="2"/>
    <x v="1"/>
    <n v="1.0074748988915331E-2"/>
  </r>
  <r>
    <n v="24"/>
    <x v="0"/>
    <x v="0"/>
    <x v="4"/>
    <x v="23"/>
    <x v="3"/>
    <x v="1"/>
    <n v="8.9087536904047776E-2"/>
  </r>
  <r>
    <n v="24"/>
    <x v="0"/>
    <x v="0"/>
    <x v="4"/>
    <x v="23"/>
    <x v="4"/>
    <x v="1"/>
    <n v="6.0554487633970568E-2"/>
  </r>
  <r>
    <n v="24"/>
    <x v="0"/>
    <x v="0"/>
    <x v="4"/>
    <x v="23"/>
    <x v="5"/>
    <x v="1"/>
    <n v="6.3117392049426527E-2"/>
  </r>
  <r>
    <n v="24"/>
    <x v="0"/>
    <x v="0"/>
    <x v="4"/>
    <x v="23"/>
    <x v="1"/>
    <x v="2"/>
    <n v="-0.25476795826419674"/>
  </r>
  <r>
    <n v="24"/>
    <x v="0"/>
    <x v="0"/>
    <x v="4"/>
    <x v="23"/>
    <x v="2"/>
    <x v="2"/>
    <n v="-0.85249061280604133"/>
  </r>
  <r>
    <n v="24"/>
    <x v="0"/>
    <x v="0"/>
    <x v="4"/>
    <x v="23"/>
    <x v="3"/>
    <x v="2"/>
    <n v="9.5391418754393378"/>
  </r>
  <r>
    <n v="24"/>
    <x v="0"/>
    <x v="0"/>
    <x v="4"/>
    <x v="23"/>
    <x v="4"/>
    <x v="2"/>
    <n v="-0.32684135488718058"/>
  </r>
  <r>
    <n v="24"/>
    <x v="0"/>
    <x v="0"/>
    <x v="4"/>
    <x v="23"/>
    <x v="5"/>
    <x v="2"/>
    <n v="-0.2678792363929669"/>
  </r>
  <r>
    <n v="25"/>
    <x v="0"/>
    <x v="0"/>
    <x v="4"/>
    <x v="24"/>
    <x v="0"/>
    <x v="0"/>
    <n v="214327045"/>
  </r>
  <r>
    <n v="25"/>
    <x v="0"/>
    <x v="0"/>
    <x v="4"/>
    <x v="24"/>
    <x v="1"/>
    <x v="0"/>
    <n v="526075613"/>
  </r>
  <r>
    <n v="25"/>
    <x v="0"/>
    <x v="0"/>
    <x v="4"/>
    <x v="24"/>
    <x v="2"/>
    <x v="0"/>
    <n v="277484005"/>
  </r>
  <r>
    <n v="25"/>
    <x v="0"/>
    <x v="0"/>
    <x v="4"/>
    <x v="24"/>
    <x v="3"/>
    <x v="0"/>
    <n v="363903955"/>
  </r>
  <r>
    <n v="25"/>
    <x v="0"/>
    <x v="0"/>
    <x v="4"/>
    <x v="24"/>
    <x v="4"/>
    <x v="0"/>
    <n v="735256919"/>
  </r>
  <r>
    <n v="25"/>
    <x v="0"/>
    <x v="0"/>
    <x v="4"/>
    <x v="24"/>
    <x v="5"/>
    <x v="0"/>
    <n v="41740022"/>
  </r>
  <r>
    <n v="25"/>
    <x v="0"/>
    <x v="0"/>
    <x v="4"/>
    <x v="24"/>
    <x v="0"/>
    <x v="1"/>
    <n v="2.4163630000237673E-2"/>
  </r>
  <r>
    <n v="25"/>
    <x v="0"/>
    <x v="0"/>
    <x v="4"/>
    <x v="24"/>
    <x v="1"/>
    <x v="1"/>
    <n v="4.6146899645565634E-2"/>
  </r>
  <r>
    <n v="25"/>
    <x v="0"/>
    <x v="0"/>
    <x v="4"/>
    <x v="24"/>
    <x v="2"/>
    <x v="1"/>
    <n v="3.1275379164868819E-2"/>
  </r>
  <r>
    <n v="25"/>
    <x v="0"/>
    <x v="0"/>
    <x v="4"/>
    <x v="24"/>
    <x v="3"/>
    <x v="1"/>
    <n v="3.4413502121296943E-2"/>
  </r>
  <r>
    <n v="25"/>
    <x v="0"/>
    <x v="0"/>
    <x v="4"/>
    <x v="24"/>
    <x v="4"/>
    <x v="1"/>
    <n v="7.020906188091125E-2"/>
  </r>
  <r>
    <n v="25"/>
    <x v="0"/>
    <x v="0"/>
    <x v="4"/>
    <x v="24"/>
    <x v="5"/>
    <x v="1"/>
    <n v="5.674488390483178E-3"/>
  </r>
  <r>
    <n v="25"/>
    <x v="0"/>
    <x v="0"/>
    <x v="4"/>
    <x v="24"/>
    <x v="1"/>
    <x v="2"/>
    <n v="1.4545461026628721"/>
  </r>
  <r>
    <n v="25"/>
    <x v="0"/>
    <x v="0"/>
    <x v="4"/>
    <x v="24"/>
    <x v="2"/>
    <x v="2"/>
    <n v="-0.47253969174199301"/>
  </r>
  <r>
    <n v="25"/>
    <x v="0"/>
    <x v="0"/>
    <x v="4"/>
    <x v="24"/>
    <x v="3"/>
    <x v="2"/>
    <n v="0.31144119460146902"/>
  </r>
  <r>
    <n v="25"/>
    <x v="0"/>
    <x v="0"/>
    <x v="4"/>
    <x v="24"/>
    <x v="4"/>
    <x v="2"/>
    <n v="1.0204697115754073"/>
  </r>
  <r>
    <n v="25"/>
    <x v="0"/>
    <x v="0"/>
    <x v="4"/>
    <x v="24"/>
    <x v="5"/>
    <x v="2"/>
    <n v="-0.94323069811193438"/>
  </r>
  <r>
    <n v="26"/>
    <x v="0"/>
    <x v="0"/>
    <x v="4"/>
    <x v="25"/>
    <x v="0"/>
    <x v="0"/>
    <n v="289975883"/>
  </r>
  <r>
    <n v="26"/>
    <x v="0"/>
    <x v="0"/>
    <x v="4"/>
    <x v="25"/>
    <x v="1"/>
    <x v="0"/>
    <n v="554978808"/>
  </r>
  <r>
    <n v="26"/>
    <x v="0"/>
    <x v="0"/>
    <x v="4"/>
    <x v="25"/>
    <x v="2"/>
    <x v="0"/>
    <n v="128651546"/>
  </r>
  <r>
    <n v="26"/>
    <x v="0"/>
    <x v="0"/>
    <x v="4"/>
    <x v="25"/>
    <x v="3"/>
    <x v="0"/>
    <n v="364666007"/>
  </r>
  <r>
    <n v="26"/>
    <x v="0"/>
    <x v="0"/>
    <x v="4"/>
    <x v="25"/>
    <x v="4"/>
    <x v="0"/>
    <n v="209645345"/>
  </r>
  <r>
    <n v="26"/>
    <x v="0"/>
    <x v="0"/>
    <x v="4"/>
    <x v="25"/>
    <x v="5"/>
    <x v="0"/>
    <n v="846019529"/>
  </r>
  <r>
    <n v="26"/>
    <x v="0"/>
    <x v="0"/>
    <x v="4"/>
    <x v="25"/>
    <x v="0"/>
    <x v="1"/>
    <n v="3.269242080860215E-2"/>
  </r>
  <r>
    <n v="26"/>
    <x v="0"/>
    <x v="0"/>
    <x v="4"/>
    <x v="25"/>
    <x v="1"/>
    <x v="1"/>
    <n v="4.8682263015662045E-2"/>
  </r>
  <r>
    <n v="26"/>
    <x v="0"/>
    <x v="0"/>
    <x v="4"/>
    <x v="25"/>
    <x v="2"/>
    <x v="1"/>
    <n v="1.4500388522562092E-2"/>
  </r>
  <r>
    <n v="26"/>
    <x v="0"/>
    <x v="0"/>
    <x v="4"/>
    <x v="25"/>
    <x v="3"/>
    <x v="1"/>
    <n v="3.4485567504918671E-2"/>
  </r>
  <r>
    <n v="26"/>
    <x v="0"/>
    <x v="0"/>
    <x v="4"/>
    <x v="25"/>
    <x v="4"/>
    <x v="1"/>
    <n v="2.0018856837374404E-2"/>
  </r>
  <r>
    <n v="26"/>
    <x v="0"/>
    <x v="0"/>
    <x v="4"/>
    <x v="25"/>
    <x v="5"/>
    <x v="1"/>
    <n v="0.11501498478924008"/>
  </r>
  <r>
    <n v="26"/>
    <x v="0"/>
    <x v="0"/>
    <x v="4"/>
    <x v="25"/>
    <x v="1"/>
    <x v="2"/>
    <n v="0.91387918973937565"/>
  </r>
  <r>
    <n v="26"/>
    <x v="0"/>
    <x v="0"/>
    <x v="4"/>
    <x v="25"/>
    <x v="2"/>
    <x v="2"/>
    <n v="-0.76818656109838346"/>
  </r>
  <r>
    <n v="26"/>
    <x v="0"/>
    <x v="0"/>
    <x v="4"/>
    <x v="25"/>
    <x v="3"/>
    <x v="2"/>
    <n v="1.8345248723245036"/>
  </r>
  <r>
    <n v="26"/>
    <x v="0"/>
    <x v="0"/>
    <x v="4"/>
    <x v="25"/>
    <x v="4"/>
    <x v="2"/>
    <n v="-0.42510313279625211"/>
  </r>
  <r>
    <n v="26"/>
    <x v="0"/>
    <x v="0"/>
    <x v="4"/>
    <x v="25"/>
    <x v="5"/>
    <x v="2"/>
    <n v="3.0354796764030225"/>
  </r>
  <r>
    <n v="27"/>
    <x v="0"/>
    <x v="0"/>
    <x v="4"/>
    <x v="26"/>
    <x v="0"/>
    <x v="0"/>
    <n v="182203687"/>
  </r>
  <r>
    <n v="27"/>
    <x v="0"/>
    <x v="0"/>
    <x v="4"/>
    <x v="26"/>
    <x v="1"/>
    <x v="0"/>
    <n v="760697495"/>
  </r>
  <r>
    <n v="27"/>
    <x v="0"/>
    <x v="0"/>
    <x v="4"/>
    <x v="26"/>
    <x v="2"/>
    <x v="0"/>
    <n v="727179591"/>
  </r>
  <r>
    <n v="27"/>
    <x v="0"/>
    <x v="0"/>
    <x v="4"/>
    <x v="26"/>
    <x v="3"/>
    <x v="0"/>
    <n v="953902248"/>
  </r>
  <r>
    <n v="27"/>
    <x v="0"/>
    <x v="0"/>
    <x v="4"/>
    <x v="26"/>
    <x v="4"/>
    <x v="0"/>
    <n v="991456615"/>
  </r>
  <r>
    <n v="27"/>
    <x v="0"/>
    <x v="0"/>
    <x v="4"/>
    <x v="26"/>
    <x v="5"/>
    <x v="0"/>
    <n v="566692023"/>
  </r>
  <r>
    <n v="27"/>
    <x v="0"/>
    <x v="0"/>
    <x v="4"/>
    <x v="26"/>
    <x v="0"/>
    <x v="1"/>
    <n v="2.0541982825112506E-2"/>
  </r>
  <r>
    <n v="27"/>
    <x v="0"/>
    <x v="0"/>
    <x v="4"/>
    <x v="26"/>
    <x v="1"/>
    <x v="1"/>
    <n v="6.6727729046809417E-2"/>
  </r>
  <r>
    <n v="27"/>
    <x v="0"/>
    <x v="0"/>
    <x v="4"/>
    <x v="26"/>
    <x v="2"/>
    <x v="1"/>
    <n v="8.196082303727463E-2"/>
  </r>
  <r>
    <n v="27"/>
    <x v="0"/>
    <x v="0"/>
    <x v="4"/>
    <x v="26"/>
    <x v="3"/>
    <x v="1"/>
    <n v="9.0208189781993228E-2"/>
  </r>
  <r>
    <n v="27"/>
    <x v="0"/>
    <x v="0"/>
    <x v="4"/>
    <x v="26"/>
    <x v="4"/>
    <x v="1"/>
    <n v="9.4673354355436945E-2"/>
  </r>
  <r>
    <n v="27"/>
    <x v="0"/>
    <x v="0"/>
    <x v="4"/>
    <x v="26"/>
    <x v="5"/>
    <x v="1"/>
    <n v="7.7040862735839627E-2"/>
  </r>
  <r>
    <n v="27"/>
    <x v="0"/>
    <x v="0"/>
    <x v="4"/>
    <x v="26"/>
    <x v="1"/>
    <x v="2"/>
    <n v="3.1749840934887339"/>
  </r>
  <r>
    <n v="27"/>
    <x v="0"/>
    <x v="0"/>
    <x v="4"/>
    <x v="26"/>
    <x v="2"/>
    <x v="2"/>
    <n v="-4.4062067011276275E-2"/>
  </r>
  <r>
    <n v="27"/>
    <x v="0"/>
    <x v="0"/>
    <x v="4"/>
    <x v="26"/>
    <x v="3"/>
    <x v="2"/>
    <n v="0.31178358112088433"/>
  </r>
  <r>
    <n v="27"/>
    <x v="0"/>
    <x v="0"/>
    <x v="4"/>
    <x v="26"/>
    <x v="4"/>
    <x v="2"/>
    <n v="3.9369198551254488E-2"/>
  </r>
  <r>
    <n v="27"/>
    <x v="0"/>
    <x v="0"/>
    <x v="4"/>
    <x v="26"/>
    <x v="5"/>
    <x v="2"/>
    <n v="-0.42842478992386368"/>
  </r>
  <r>
    <n v="28"/>
    <x v="0"/>
    <x v="0"/>
    <x v="4"/>
    <x v="27"/>
    <x v="0"/>
    <x v="0"/>
    <n v="974498778"/>
  </r>
  <r>
    <n v="28"/>
    <x v="0"/>
    <x v="0"/>
    <x v="4"/>
    <x v="27"/>
    <x v="1"/>
    <x v="0"/>
    <n v="889257259"/>
  </r>
  <r>
    <n v="28"/>
    <x v="0"/>
    <x v="0"/>
    <x v="4"/>
    <x v="27"/>
    <x v="2"/>
    <x v="0"/>
    <n v="126133075"/>
  </r>
  <r>
    <n v="28"/>
    <x v="0"/>
    <x v="0"/>
    <x v="4"/>
    <x v="27"/>
    <x v="3"/>
    <x v="0"/>
    <n v="601893222"/>
  </r>
  <r>
    <n v="28"/>
    <x v="0"/>
    <x v="0"/>
    <x v="4"/>
    <x v="27"/>
    <x v="4"/>
    <x v="0"/>
    <n v="796901469"/>
  </r>
  <r>
    <n v="28"/>
    <x v="0"/>
    <x v="0"/>
    <x v="4"/>
    <x v="27"/>
    <x v="5"/>
    <x v="0"/>
    <n v="209876456"/>
  </r>
  <r>
    <n v="28"/>
    <x v="0"/>
    <x v="0"/>
    <x v="4"/>
    <x v="27"/>
    <x v="0"/>
    <x v="1"/>
    <n v="0.10986680615727125"/>
  </r>
  <r>
    <n v="28"/>
    <x v="0"/>
    <x v="0"/>
    <x v="4"/>
    <x v="27"/>
    <x v="1"/>
    <x v="1"/>
    <n v="7.8004880811997968E-2"/>
  </r>
  <r>
    <n v="28"/>
    <x v="0"/>
    <x v="0"/>
    <x v="4"/>
    <x v="27"/>
    <x v="2"/>
    <x v="1"/>
    <n v="1.4216530231556359E-2"/>
  </r>
  <r>
    <n v="28"/>
    <x v="0"/>
    <x v="0"/>
    <x v="4"/>
    <x v="27"/>
    <x v="3"/>
    <x v="1"/>
    <n v="5.6919561844529155E-2"/>
  </r>
  <r>
    <n v="28"/>
    <x v="0"/>
    <x v="0"/>
    <x v="4"/>
    <x v="27"/>
    <x v="4"/>
    <x v="1"/>
    <n v="7.6095447868896673E-2"/>
  </r>
  <r>
    <n v="28"/>
    <x v="0"/>
    <x v="0"/>
    <x v="4"/>
    <x v="27"/>
    <x v="5"/>
    <x v="1"/>
    <n v="2.8532364285954463E-2"/>
  </r>
  <r>
    <n v="28"/>
    <x v="0"/>
    <x v="0"/>
    <x v="4"/>
    <x v="27"/>
    <x v="1"/>
    <x v="2"/>
    <n v="-8.747216612723141E-2"/>
  </r>
  <r>
    <n v="28"/>
    <x v="0"/>
    <x v="0"/>
    <x v="4"/>
    <x v="27"/>
    <x v="2"/>
    <x v="2"/>
    <n v="-0.85815907182827955"/>
  </r>
  <r>
    <n v="28"/>
    <x v="0"/>
    <x v="0"/>
    <x v="4"/>
    <x v="27"/>
    <x v="3"/>
    <x v="2"/>
    <n v="3.7718904973972927"/>
  </r>
  <r>
    <n v="28"/>
    <x v="0"/>
    <x v="0"/>
    <x v="4"/>
    <x v="27"/>
    <x v="4"/>
    <x v="2"/>
    <n v="0.32399143215472198"/>
  </r>
  <r>
    <n v="28"/>
    <x v="0"/>
    <x v="0"/>
    <x v="4"/>
    <x v="27"/>
    <x v="5"/>
    <x v="2"/>
    <n v="-0.73663437179584368"/>
  </r>
  <r>
    <n v="29"/>
    <x v="0"/>
    <x v="0"/>
    <x v="4"/>
    <x v="28"/>
    <x v="0"/>
    <x v="0"/>
    <n v="832575942"/>
  </r>
  <r>
    <n v="29"/>
    <x v="0"/>
    <x v="0"/>
    <x v="4"/>
    <x v="28"/>
    <x v="1"/>
    <x v="0"/>
    <n v="641360556"/>
  </r>
  <r>
    <n v="29"/>
    <x v="0"/>
    <x v="0"/>
    <x v="4"/>
    <x v="28"/>
    <x v="2"/>
    <x v="0"/>
    <n v="528051958"/>
  </r>
  <r>
    <n v="29"/>
    <x v="0"/>
    <x v="0"/>
    <x v="4"/>
    <x v="28"/>
    <x v="3"/>
    <x v="0"/>
    <n v="227853677"/>
  </r>
  <r>
    <n v="29"/>
    <x v="0"/>
    <x v="0"/>
    <x v="4"/>
    <x v="28"/>
    <x v="4"/>
    <x v="0"/>
    <n v="536834492"/>
  </r>
  <r>
    <n v="29"/>
    <x v="0"/>
    <x v="0"/>
    <x v="4"/>
    <x v="28"/>
    <x v="5"/>
    <x v="0"/>
    <n v="4530586"/>
  </r>
  <r>
    <n v="29"/>
    <x v="0"/>
    <x v="0"/>
    <x v="4"/>
    <x v="28"/>
    <x v="0"/>
    <x v="1"/>
    <n v="9.3866161452407199E-2"/>
  </r>
  <r>
    <n v="29"/>
    <x v="0"/>
    <x v="0"/>
    <x v="4"/>
    <x v="28"/>
    <x v="1"/>
    <x v="1"/>
    <n v="5.6259595546688419E-2"/>
  </r>
  <r>
    <n v="29"/>
    <x v="0"/>
    <x v="0"/>
    <x v="4"/>
    <x v="28"/>
    <x v="2"/>
    <x v="1"/>
    <n v="5.9517034883511157E-2"/>
  </r>
  <r>
    <n v="29"/>
    <x v="0"/>
    <x v="0"/>
    <x v="4"/>
    <x v="28"/>
    <x v="3"/>
    <x v="1"/>
    <n v="2.1547561902109057E-2"/>
  </r>
  <r>
    <n v="29"/>
    <x v="0"/>
    <x v="0"/>
    <x v="4"/>
    <x v="28"/>
    <x v="4"/>
    <x v="1"/>
    <n v="5.1261871999650717E-2"/>
  </r>
  <r>
    <n v="29"/>
    <x v="0"/>
    <x v="0"/>
    <x v="4"/>
    <x v="28"/>
    <x v="5"/>
    <x v="1"/>
    <n v="6.1592582914991325E-4"/>
  </r>
  <r>
    <n v="29"/>
    <x v="0"/>
    <x v="0"/>
    <x v="4"/>
    <x v="28"/>
    <x v="1"/>
    <x v="2"/>
    <n v="-0.22966720073686683"/>
  </r>
  <r>
    <n v="29"/>
    <x v="0"/>
    <x v="0"/>
    <x v="4"/>
    <x v="28"/>
    <x v="2"/>
    <x v="2"/>
    <n v="-0.17666910903700789"/>
  </r>
  <r>
    <n v="29"/>
    <x v="0"/>
    <x v="0"/>
    <x v="4"/>
    <x v="28"/>
    <x v="3"/>
    <x v="2"/>
    <n v="-0.56850140682557604"/>
  </r>
  <r>
    <n v="29"/>
    <x v="0"/>
    <x v="0"/>
    <x v="4"/>
    <x v="28"/>
    <x v="4"/>
    <x v="2"/>
    <n v="1.3560492815746836"/>
  </r>
  <r>
    <n v="29"/>
    <x v="0"/>
    <x v="0"/>
    <x v="4"/>
    <x v="28"/>
    <x v="5"/>
    <x v="2"/>
    <n v="-0.99156055345266447"/>
  </r>
  <r>
    <n v="30"/>
    <x v="0"/>
    <x v="0"/>
    <x v="4"/>
    <x v="29"/>
    <x v="0"/>
    <x v="0"/>
    <n v="711951037"/>
  </r>
  <r>
    <n v="30"/>
    <x v="0"/>
    <x v="0"/>
    <x v="4"/>
    <x v="29"/>
    <x v="1"/>
    <x v="0"/>
    <n v="562764498"/>
  </r>
  <r>
    <n v="30"/>
    <x v="0"/>
    <x v="0"/>
    <x v="4"/>
    <x v="29"/>
    <x v="2"/>
    <x v="0"/>
    <n v="703019658"/>
  </r>
  <r>
    <n v="30"/>
    <x v="0"/>
    <x v="0"/>
    <x v="4"/>
    <x v="29"/>
    <x v="3"/>
    <x v="0"/>
    <n v="70639543"/>
  </r>
  <r>
    <n v="30"/>
    <x v="0"/>
    <x v="0"/>
    <x v="4"/>
    <x v="29"/>
    <x v="4"/>
    <x v="0"/>
    <n v="507990745"/>
  </r>
  <r>
    <n v="30"/>
    <x v="0"/>
    <x v="0"/>
    <x v="4"/>
    <x v="29"/>
    <x v="5"/>
    <x v="0"/>
    <n v="587718804"/>
  </r>
  <r>
    <n v="30"/>
    <x v="0"/>
    <x v="0"/>
    <x v="4"/>
    <x v="29"/>
    <x v="0"/>
    <x v="1"/>
    <n v="8.0266685132310403E-2"/>
  </r>
  <r>
    <n v="30"/>
    <x v="0"/>
    <x v="0"/>
    <x v="4"/>
    <x v="29"/>
    <x v="1"/>
    <x v="1"/>
    <n v="4.9365217036382796E-2"/>
  </r>
  <r>
    <n v="30"/>
    <x v="0"/>
    <x v="0"/>
    <x v="4"/>
    <x v="29"/>
    <x v="2"/>
    <x v="1"/>
    <n v="7.9237743322561616E-2"/>
  </r>
  <r>
    <n v="30"/>
    <x v="0"/>
    <x v="0"/>
    <x v="4"/>
    <x v="29"/>
    <x v="3"/>
    <x v="1"/>
    <n v="6.6802078666002591E-3"/>
  </r>
  <r>
    <n v="30"/>
    <x v="0"/>
    <x v="0"/>
    <x v="4"/>
    <x v="29"/>
    <x v="4"/>
    <x v="1"/>
    <n v="4.8507606972461835E-2"/>
  </r>
  <r>
    <n v="30"/>
    <x v="0"/>
    <x v="0"/>
    <x v="4"/>
    <x v="29"/>
    <x v="5"/>
    <x v="1"/>
    <n v="7.9899419558682988E-2"/>
  </r>
  <r>
    <n v="30"/>
    <x v="0"/>
    <x v="0"/>
    <x v="4"/>
    <x v="29"/>
    <x v="1"/>
    <x v="2"/>
    <n v="-0.2095460660168966"/>
  </r>
  <r>
    <n v="30"/>
    <x v="0"/>
    <x v="0"/>
    <x v="4"/>
    <x v="29"/>
    <x v="2"/>
    <x v="2"/>
    <n v="0.24922531627075026"/>
  </r>
  <r>
    <n v="30"/>
    <x v="0"/>
    <x v="0"/>
    <x v="4"/>
    <x v="29"/>
    <x v="3"/>
    <x v="2"/>
    <n v="-0.89951981826374472"/>
  </r>
  <r>
    <n v="30"/>
    <x v="0"/>
    <x v="0"/>
    <x v="4"/>
    <x v="29"/>
    <x v="4"/>
    <x v="2"/>
    <n v="6.1913084856735274"/>
  </r>
  <r>
    <n v="30"/>
    <x v="0"/>
    <x v="0"/>
    <x v="4"/>
    <x v="29"/>
    <x v="5"/>
    <x v="2"/>
    <n v="0.15694785738665376"/>
  </r>
  <r>
    <n v="31"/>
    <x v="0"/>
    <x v="0"/>
    <x v="1"/>
    <x v="30"/>
    <x v="0"/>
    <x v="0"/>
    <n v="4018659456"/>
  </r>
  <r>
    <n v="31"/>
    <x v="0"/>
    <x v="0"/>
    <x v="1"/>
    <x v="30"/>
    <x v="1"/>
    <x v="0"/>
    <n v="4541102586"/>
  </r>
  <r>
    <n v="31"/>
    <x v="0"/>
    <x v="0"/>
    <x v="1"/>
    <x v="30"/>
    <x v="2"/>
    <x v="0"/>
    <n v="2579905854"/>
  </r>
  <r>
    <n v="31"/>
    <x v="0"/>
    <x v="0"/>
    <x v="1"/>
    <x v="30"/>
    <x v="3"/>
    <x v="0"/>
    <n v="3524910609"/>
  </r>
  <r>
    <n v="31"/>
    <x v="0"/>
    <x v="0"/>
    <x v="1"/>
    <x v="30"/>
    <x v="4"/>
    <x v="0"/>
    <n v="4412236004"/>
  </r>
  <r>
    <n v="31"/>
    <x v="0"/>
    <x v="0"/>
    <x v="1"/>
    <x v="30"/>
    <x v="5"/>
    <x v="0"/>
    <n v="2720852109"/>
  </r>
  <r>
    <n v="31"/>
    <x v="0"/>
    <x v="0"/>
    <x v="1"/>
    <x v="30"/>
    <x v="0"/>
    <x v="1"/>
    <n v="0.45307114737545329"/>
  </r>
  <r>
    <n v="31"/>
    <x v="0"/>
    <x v="0"/>
    <x v="1"/>
    <x v="30"/>
    <x v="1"/>
    <x v="1"/>
    <n v="0.39834160743801783"/>
  </r>
  <r>
    <n v="31"/>
    <x v="0"/>
    <x v="0"/>
    <x v="1"/>
    <x v="30"/>
    <x v="2"/>
    <x v="1"/>
    <n v="0.29078264815124999"/>
  </r>
  <r>
    <n v="31"/>
    <x v="0"/>
    <x v="0"/>
    <x v="1"/>
    <x v="30"/>
    <x v="3"/>
    <x v="1"/>
    <n v="0.33334212792549511"/>
  </r>
  <r>
    <n v="31"/>
    <x v="0"/>
    <x v="0"/>
    <x v="1"/>
    <x v="30"/>
    <x v="4"/>
    <x v="1"/>
    <n v="0.42132068754870239"/>
  </r>
  <r>
    <n v="31"/>
    <x v="0"/>
    <x v="0"/>
    <x v="1"/>
    <x v="30"/>
    <x v="5"/>
    <x v="1"/>
    <n v="0.36989543763877675"/>
  </r>
  <r>
    <n v="31"/>
    <x v="0"/>
    <x v="0"/>
    <x v="1"/>
    <x v="30"/>
    <x v="1"/>
    <x v="2"/>
    <n v="0.13000432998122646"/>
  </r>
  <r>
    <n v="31"/>
    <x v="0"/>
    <x v="0"/>
    <x v="1"/>
    <x v="30"/>
    <x v="2"/>
    <x v="2"/>
    <n v="-0.43187677328547364"/>
  </r>
  <r>
    <n v="31"/>
    <x v="0"/>
    <x v="0"/>
    <x v="1"/>
    <x v="30"/>
    <x v="3"/>
    <x v="2"/>
    <n v="0.36629427912449708"/>
  </r>
  <r>
    <n v="31"/>
    <x v="0"/>
    <x v="0"/>
    <x v="1"/>
    <x v="30"/>
    <x v="4"/>
    <x v="2"/>
    <n v="0.25172989996808171"/>
  </r>
  <r>
    <n v="31"/>
    <x v="0"/>
    <x v="0"/>
    <x v="1"/>
    <x v="30"/>
    <x v="5"/>
    <x v="2"/>
    <n v="-0.38333939831564823"/>
  </r>
  <r>
    <n v="32"/>
    <x v="0"/>
    <x v="0"/>
    <x v="1"/>
    <x v="31"/>
    <x v="0"/>
    <x v="0"/>
    <n v="7602441095"/>
  </r>
  <r>
    <n v="32"/>
    <x v="0"/>
    <x v="0"/>
    <x v="1"/>
    <x v="31"/>
    <x v="1"/>
    <x v="0"/>
    <n v="9877495460"/>
  </r>
  <r>
    <n v="32"/>
    <x v="0"/>
    <x v="0"/>
    <x v="1"/>
    <x v="31"/>
    <x v="2"/>
    <x v="0"/>
    <n v="5629538253"/>
  </r>
  <r>
    <n v="32"/>
    <x v="0"/>
    <x v="0"/>
    <x v="1"/>
    <x v="31"/>
    <x v="3"/>
    <x v="0"/>
    <n v="8802223707"/>
  </r>
  <r>
    <n v="32"/>
    <x v="0"/>
    <x v="0"/>
    <x v="1"/>
    <x v="31"/>
    <x v="4"/>
    <x v="0"/>
    <n v="8054972557"/>
  </r>
  <r>
    <n v="32"/>
    <x v="0"/>
    <x v="0"/>
    <x v="1"/>
    <x v="31"/>
    <x v="5"/>
    <x v="0"/>
    <n v="6361106110"/>
  </r>
  <r>
    <n v="32"/>
    <x v="0"/>
    <x v="0"/>
    <x v="1"/>
    <x v="31"/>
    <x v="0"/>
    <x v="1"/>
    <n v="0.85711336018364714"/>
  </r>
  <r>
    <n v="32"/>
    <x v="0"/>
    <x v="0"/>
    <x v="1"/>
    <x v="31"/>
    <x v="1"/>
    <x v="1"/>
    <n v="0.86644539392885744"/>
  </r>
  <r>
    <n v="32"/>
    <x v="0"/>
    <x v="0"/>
    <x v="1"/>
    <x v="31"/>
    <x v="2"/>
    <x v="1"/>
    <n v="0.63450844089448766"/>
  </r>
  <r>
    <n v="32"/>
    <x v="0"/>
    <x v="0"/>
    <x v="1"/>
    <x v="31"/>
    <x v="3"/>
    <x v="1"/>
    <n v="0.83240464977352269"/>
  </r>
  <r>
    <n v="32"/>
    <x v="0"/>
    <x v="0"/>
    <x v="1"/>
    <x v="31"/>
    <x v="4"/>
    <x v="1"/>
    <n v="0.76916252277179176"/>
  </r>
  <r>
    <n v="32"/>
    <x v="0"/>
    <x v="0"/>
    <x v="1"/>
    <x v="31"/>
    <x v="5"/>
    <x v="1"/>
    <n v="0.86478207346959735"/>
  </r>
  <r>
    <n v="32"/>
    <x v="0"/>
    <x v="0"/>
    <x v="1"/>
    <x v="31"/>
    <x v="1"/>
    <x v="2"/>
    <n v="0.29925313942863241"/>
  </r>
  <r>
    <n v="32"/>
    <x v="0"/>
    <x v="0"/>
    <x v="1"/>
    <x v="31"/>
    <x v="2"/>
    <x v="2"/>
    <n v="-0.43006420242890198"/>
  </r>
  <r>
    <n v="32"/>
    <x v="0"/>
    <x v="0"/>
    <x v="1"/>
    <x v="31"/>
    <x v="3"/>
    <x v="2"/>
    <n v="0.56357827434768126"/>
  </r>
  <r>
    <n v="32"/>
    <x v="0"/>
    <x v="0"/>
    <x v="1"/>
    <x v="31"/>
    <x v="4"/>
    <x v="2"/>
    <n v="-8.4893451345226079E-2"/>
  </r>
  <r>
    <n v="32"/>
    <x v="0"/>
    <x v="0"/>
    <x v="1"/>
    <x v="31"/>
    <x v="5"/>
    <x v="2"/>
    <n v="-0.21028829521312048"/>
  </r>
  <r>
    <n v="33"/>
    <x v="0"/>
    <x v="0"/>
    <x v="5"/>
    <x v="32"/>
    <x v="0"/>
    <x v="0"/>
    <n v="733777818"/>
  </r>
  <r>
    <n v="33"/>
    <x v="0"/>
    <x v="0"/>
    <x v="5"/>
    <x v="32"/>
    <x v="1"/>
    <x v="0"/>
    <n v="258066039"/>
  </r>
  <r>
    <n v="33"/>
    <x v="0"/>
    <x v="0"/>
    <x v="5"/>
    <x v="32"/>
    <x v="2"/>
    <x v="0"/>
    <n v="928511189"/>
  </r>
  <r>
    <n v="33"/>
    <x v="0"/>
    <x v="0"/>
    <x v="5"/>
    <x v="32"/>
    <x v="3"/>
    <x v="0"/>
    <n v="151752686"/>
  </r>
  <r>
    <n v="33"/>
    <x v="0"/>
    <x v="0"/>
    <x v="5"/>
    <x v="32"/>
    <x v="4"/>
    <x v="0"/>
    <n v="488920934"/>
  </r>
  <r>
    <n v="33"/>
    <x v="0"/>
    <x v="0"/>
    <x v="5"/>
    <x v="32"/>
    <x v="5"/>
    <x v="0"/>
    <n v="449605915"/>
  </r>
  <r>
    <n v="33"/>
    <x v="0"/>
    <x v="0"/>
    <x v="5"/>
    <x v="32"/>
    <x v="0"/>
    <x v="1"/>
    <n v="8.2727477050475548E-2"/>
  </r>
  <r>
    <n v="33"/>
    <x v="0"/>
    <x v="0"/>
    <x v="5"/>
    <x v="32"/>
    <x v="1"/>
    <x v="1"/>
    <n v="2.2637330660035038E-2"/>
  </r>
  <r>
    <n v="33"/>
    <x v="0"/>
    <x v="0"/>
    <x v="5"/>
    <x v="32"/>
    <x v="2"/>
    <x v="1"/>
    <n v="0.10465302133288069"/>
  </r>
  <r>
    <n v="33"/>
    <x v="0"/>
    <x v="0"/>
    <x v="5"/>
    <x v="32"/>
    <x v="3"/>
    <x v="1"/>
    <n v="1.4350878328798349E-2"/>
  </r>
  <r>
    <n v="33"/>
    <x v="0"/>
    <x v="0"/>
    <x v="5"/>
    <x v="32"/>
    <x v="4"/>
    <x v="1"/>
    <n v="4.668664683464057E-2"/>
  </r>
  <r>
    <n v="33"/>
    <x v="0"/>
    <x v="0"/>
    <x v="5"/>
    <x v="32"/>
    <x v="5"/>
    <x v="1"/>
    <n v="6.1123195981067441E-2"/>
  </r>
  <r>
    <n v="33"/>
    <x v="0"/>
    <x v="0"/>
    <x v="5"/>
    <x v="32"/>
    <x v="1"/>
    <x v="2"/>
    <n v="-0.64830493281550794"/>
  </r>
  <r>
    <n v="33"/>
    <x v="0"/>
    <x v="0"/>
    <x v="5"/>
    <x v="32"/>
    <x v="2"/>
    <x v="2"/>
    <n v="2.597959625365506"/>
  </r>
  <r>
    <n v="33"/>
    <x v="0"/>
    <x v="0"/>
    <x v="5"/>
    <x v="32"/>
    <x v="3"/>
    <x v="2"/>
    <n v="-0.83656342777792847"/>
  </r>
  <r>
    <n v="33"/>
    <x v="0"/>
    <x v="0"/>
    <x v="5"/>
    <x v="32"/>
    <x v="4"/>
    <x v="2"/>
    <n v="2.2218272169495572"/>
  </r>
  <r>
    <n v="33"/>
    <x v="0"/>
    <x v="0"/>
    <x v="5"/>
    <x v="32"/>
    <x v="5"/>
    <x v="2"/>
    <n v="-8.0411813579657446E-2"/>
  </r>
  <r>
    <n v="34"/>
    <x v="0"/>
    <x v="0"/>
    <x v="5"/>
    <x v="33"/>
    <x v="0"/>
    <x v="0"/>
    <n v="7966065"/>
  </r>
  <r>
    <n v="34"/>
    <x v="0"/>
    <x v="0"/>
    <x v="5"/>
    <x v="33"/>
    <x v="1"/>
    <x v="0"/>
    <n v="227416809"/>
  </r>
  <r>
    <n v="34"/>
    <x v="0"/>
    <x v="0"/>
    <x v="5"/>
    <x v="33"/>
    <x v="2"/>
    <x v="0"/>
    <n v="852521978"/>
  </r>
  <r>
    <n v="34"/>
    <x v="0"/>
    <x v="0"/>
    <x v="5"/>
    <x v="33"/>
    <x v="3"/>
    <x v="0"/>
    <n v="315788677"/>
  </r>
  <r>
    <n v="34"/>
    <x v="0"/>
    <x v="0"/>
    <x v="5"/>
    <x v="33"/>
    <x v="4"/>
    <x v="0"/>
    <n v="526676875"/>
  </r>
  <r>
    <n v="34"/>
    <x v="0"/>
    <x v="0"/>
    <x v="5"/>
    <x v="33"/>
    <x v="5"/>
    <x v="0"/>
    <n v="170605845"/>
  </r>
  <r>
    <n v="34"/>
    <x v="0"/>
    <x v="0"/>
    <x v="5"/>
    <x v="33"/>
    <x v="0"/>
    <x v="1"/>
    <n v="8.9810899608046822E-4"/>
  </r>
  <r>
    <n v="34"/>
    <x v="0"/>
    <x v="0"/>
    <x v="5"/>
    <x v="33"/>
    <x v="1"/>
    <x v="1"/>
    <n v="1.994880660365788E-2"/>
  </r>
  <r>
    <n v="34"/>
    <x v="0"/>
    <x v="0"/>
    <x v="5"/>
    <x v="33"/>
    <x v="2"/>
    <x v="1"/>
    <n v="9.6088234377091228E-2"/>
  </r>
  <r>
    <n v="34"/>
    <x v="0"/>
    <x v="0"/>
    <x v="5"/>
    <x v="33"/>
    <x v="3"/>
    <x v="1"/>
    <n v="2.9863358604665498E-2"/>
  </r>
  <r>
    <n v="34"/>
    <x v="0"/>
    <x v="0"/>
    <x v="5"/>
    <x v="33"/>
    <x v="4"/>
    <x v="1"/>
    <n v="5.0291929735815193E-2"/>
  </r>
  <r>
    <n v="34"/>
    <x v="0"/>
    <x v="0"/>
    <x v="5"/>
    <x v="33"/>
    <x v="5"/>
    <x v="1"/>
    <n v="2.3193588321565154E-2"/>
  </r>
  <r>
    <n v="34"/>
    <x v="0"/>
    <x v="0"/>
    <x v="5"/>
    <x v="33"/>
    <x v="1"/>
    <x v="2"/>
    <n v="27.548199016703983"/>
  </r>
  <r>
    <n v="34"/>
    <x v="0"/>
    <x v="0"/>
    <x v="5"/>
    <x v="33"/>
    <x v="2"/>
    <x v="2"/>
    <n v="2.748720166063011"/>
  </r>
  <r>
    <n v="34"/>
    <x v="0"/>
    <x v="0"/>
    <x v="5"/>
    <x v="33"/>
    <x v="3"/>
    <x v="2"/>
    <n v="-0.6295829490040431"/>
  </r>
  <r>
    <n v="34"/>
    <x v="0"/>
    <x v="0"/>
    <x v="5"/>
    <x v="33"/>
    <x v="4"/>
    <x v="2"/>
    <n v="0.66781431178420625"/>
  </r>
  <r>
    <n v="34"/>
    <x v="0"/>
    <x v="0"/>
    <x v="5"/>
    <x v="33"/>
    <x v="5"/>
    <x v="2"/>
    <n v="-0.67607112995040841"/>
  </r>
  <r>
    <n v="35"/>
    <x v="0"/>
    <x v="0"/>
    <x v="5"/>
    <x v="34"/>
    <x v="0"/>
    <x v="0"/>
    <n v="90193663"/>
  </r>
  <r>
    <n v="35"/>
    <x v="0"/>
    <x v="0"/>
    <x v="5"/>
    <x v="34"/>
    <x v="1"/>
    <x v="0"/>
    <n v="118066838"/>
  </r>
  <r>
    <n v="35"/>
    <x v="0"/>
    <x v="0"/>
    <x v="5"/>
    <x v="34"/>
    <x v="2"/>
    <x v="0"/>
    <n v="763466101"/>
  </r>
  <r>
    <n v="35"/>
    <x v="0"/>
    <x v="0"/>
    <x v="5"/>
    <x v="34"/>
    <x v="3"/>
    <x v="0"/>
    <n v="959972014"/>
  </r>
  <r>
    <n v="35"/>
    <x v="0"/>
    <x v="0"/>
    <x v="5"/>
    <x v="34"/>
    <x v="4"/>
    <x v="0"/>
    <n v="834966868"/>
  </r>
  <r>
    <n v="35"/>
    <x v="0"/>
    <x v="0"/>
    <x v="5"/>
    <x v="34"/>
    <x v="5"/>
    <x v="0"/>
    <n v="214381235"/>
  </r>
  <r>
    <n v="35"/>
    <x v="0"/>
    <x v="0"/>
    <x v="5"/>
    <x v="34"/>
    <x v="0"/>
    <x v="1"/>
    <n v="1.0168601452505104E-2"/>
  </r>
  <r>
    <n v="35"/>
    <x v="0"/>
    <x v="0"/>
    <x v="5"/>
    <x v="34"/>
    <x v="1"/>
    <x v="1"/>
    <n v="1.0356721334382127E-2"/>
  </r>
  <r>
    <n v="35"/>
    <x v="0"/>
    <x v="0"/>
    <x v="5"/>
    <x v="34"/>
    <x v="2"/>
    <x v="1"/>
    <n v="8.6050696105164817E-2"/>
  </r>
  <r>
    <n v="35"/>
    <x v="0"/>
    <x v="0"/>
    <x v="5"/>
    <x v="34"/>
    <x v="3"/>
    <x v="1"/>
    <n v="9.0782192626004024E-2"/>
  </r>
  <r>
    <n v="35"/>
    <x v="0"/>
    <x v="0"/>
    <x v="5"/>
    <x v="34"/>
    <x v="4"/>
    <x v="1"/>
    <n v="7.9730280652989899E-2"/>
  </r>
  <r>
    <n v="35"/>
    <x v="0"/>
    <x v="0"/>
    <x v="5"/>
    <x v="34"/>
    <x v="5"/>
    <x v="1"/>
    <n v="2.9144781695250328E-2"/>
  </r>
  <r>
    <n v="35"/>
    <x v="0"/>
    <x v="0"/>
    <x v="5"/>
    <x v="34"/>
    <x v="1"/>
    <x v="2"/>
    <n v="0.30903695529030684"/>
  </r>
  <r>
    <n v="35"/>
    <x v="0"/>
    <x v="0"/>
    <x v="5"/>
    <x v="34"/>
    <x v="2"/>
    <x v="2"/>
    <n v="5.4663889872277265"/>
  </r>
  <r>
    <n v="35"/>
    <x v="0"/>
    <x v="0"/>
    <x v="5"/>
    <x v="34"/>
    <x v="3"/>
    <x v="2"/>
    <n v="0.25738655945904271"/>
  </r>
  <r>
    <n v="35"/>
    <x v="0"/>
    <x v="0"/>
    <x v="5"/>
    <x v="34"/>
    <x v="4"/>
    <x v="2"/>
    <n v="-0.13021748986111589"/>
  </r>
  <r>
    <n v="35"/>
    <x v="0"/>
    <x v="0"/>
    <x v="5"/>
    <x v="34"/>
    <x v="5"/>
    <x v="2"/>
    <n v="-0.74324581822808322"/>
  </r>
  <r>
    <n v="36"/>
    <x v="0"/>
    <x v="0"/>
    <x v="5"/>
    <x v="35"/>
    <x v="0"/>
    <x v="0"/>
    <n v="435441208"/>
  </r>
  <r>
    <n v="36"/>
    <x v="0"/>
    <x v="0"/>
    <x v="5"/>
    <x v="35"/>
    <x v="1"/>
    <x v="0"/>
    <n v="918975593"/>
  </r>
  <r>
    <n v="36"/>
    <x v="0"/>
    <x v="0"/>
    <x v="5"/>
    <x v="35"/>
    <x v="2"/>
    <x v="0"/>
    <n v="698245163"/>
  </r>
  <r>
    <n v="36"/>
    <x v="0"/>
    <x v="0"/>
    <x v="5"/>
    <x v="35"/>
    <x v="3"/>
    <x v="0"/>
    <n v="344715749"/>
  </r>
  <r>
    <n v="36"/>
    <x v="0"/>
    <x v="0"/>
    <x v="5"/>
    <x v="35"/>
    <x v="4"/>
    <x v="0"/>
    <n v="566856205"/>
  </r>
  <r>
    <n v="36"/>
    <x v="0"/>
    <x v="0"/>
    <x v="5"/>
    <x v="35"/>
    <x v="5"/>
    <x v="0"/>
    <n v="160033981"/>
  </r>
  <r>
    <n v="36"/>
    <x v="0"/>
    <x v="0"/>
    <x v="5"/>
    <x v="35"/>
    <x v="0"/>
    <x v="1"/>
    <n v="4.9092452317291702E-2"/>
  </r>
  <r>
    <n v="36"/>
    <x v="0"/>
    <x v="0"/>
    <x v="5"/>
    <x v="35"/>
    <x v="1"/>
    <x v="1"/>
    <n v="8.0611747473067472E-2"/>
  </r>
  <r>
    <n v="36"/>
    <x v="0"/>
    <x v="0"/>
    <x v="5"/>
    <x v="35"/>
    <x v="2"/>
    <x v="1"/>
    <n v="7.8699607290375645E-2"/>
  </r>
  <r>
    <n v="36"/>
    <x v="0"/>
    <x v="0"/>
    <x v="5"/>
    <x v="35"/>
    <x v="3"/>
    <x v="1"/>
    <n v="3.2598920667009416E-2"/>
  </r>
  <r>
    <n v="36"/>
    <x v="0"/>
    <x v="0"/>
    <x v="5"/>
    <x v="35"/>
    <x v="4"/>
    <x v="1"/>
    <n v="5.4128620004762602E-2"/>
  </r>
  <r>
    <n v="36"/>
    <x v="0"/>
    <x v="0"/>
    <x v="5"/>
    <x v="35"/>
    <x v="5"/>
    <x v="1"/>
    <n v="2.1756360532519736E-2"/>
  </r>
  <r>
    <n v="36"/>
    <x v="0"/>
    <x v="0"/>
    <x v="5"/>
    <x v="35"/>
    <x v="1"/>
    <x v="2"/>
    <n v="1.1104470043634456"/>
  </r>
  <r>
    <n v="36"/>
    <x v="0"/>
    <x v="0"/>
    <x v="5"/>
    <x v="35"/>
    <x v="2"/>
    <x v="2"/>
    <n v="-0.24019183064418992"/>
  </r>
  <r>
    <n v="36"/>
    <x v="0"/>
    <x v="0"/>
    <x v="5"/>
    <x v="35"/>
    <x v="3"/>
    <x v="2"/>
    <n v="-0.5063112968531942"/>
  </r>
  <r>
    <n v="36"/>
    <x v="0"/>
    <x v="0"/>
    <x v="5"/>
    <x v="35"/>
    <x v="4"/>
    <x v="2"/>
    <n v="0.64441632459328102"/>
  </r>
  <r>
    <n v="36"/>
    <x v="0"/>
    <x v="0"/>
    <x v="5"/>
    <x v="35"/>
    <x v="5"/>
    <x v="2"/>
    <n v="-0.71768152207136904"/>
  </r>
  <r>
    <n v="37"/>
    <x v="0"/>
    <x v="0"/>
    <x v="1"/>
    <x v="36"/>
    <x v="0"/>
    <x v="0"/>
    <n v="1267378754"/>
  </r>
  <r>
    <n v="37"/>
    <x v="0"/>
    <x v="0"/>
    <x v="1"/>
    <x v="36"/>
    <x v="1"/>
    <x v="0"/>
    <n v="1522525279"/>
  </r>
  <r>
    <n v="37"/>
    <x v="0"/>
    <x v="0"/>
    <x v="1"/>
    <x v="36"/>
    <x v="2"/>
    <x v="0"/>
    <n v="3242744431"/>
  </r>
  <r>
    <n v="37"/>
    <x v="0"/>
    <x v="0"/>
    <x v="1"/>
    <x v="36"/>
    <x v="3"/>
    <x v="0"/>
    <n v="1772229126"/>
  </r>
  <r>
    <n v="37"/>
    <x v="0"/>
    <x v="0"/>
    <x v="1"/>
    <x v="36"/>
    <x v="4"/>
    <x v="0"/>
    <n v="2417420882"/>
  </r>
  <r>
    <n v="37"/>
    <x v="0"/>
    <x v="0"/>
    <x v="1"/>
    <x v="36"/>
    <x v="5"/>
    <x v="0"/>
    <n v="994626976"/>
  </r>
  <r>
    <n v="37"/>
    <x v="0"/>
    <x v="0"/>
    <x v="1"/>
    <x v="36"/>
    <x v="0"/>
    <x v="1"/>
    <n v="0.14288663981635283"/>
  </r>
  <r>
    <n v="37"/>
    <x v="0"/>
    <x v="0"/>
    <x v="1"/>
    <x v="36"/>
    <x v="1"/>
    <x v="1"/>
    <n v="0.13355460607114253"/>
  </r>
  <r>
    <n v="37"/>
    <x v="0"/>
    <x v="0"/>
    <x v="1"/>
    <x v="36"/>
    <x v="2"/>
    <x v="1"/>
    <n v="0.3654915591055124"/>
  </r>
  <r>
    <n v="37"/>
    <x v="0"/>
    <x v="0"/>
    <x v="1"/>
    <x v="36"/>
    <x v="3"/>
    <x v="1"/>
    <n v="0.16759535022647729"/>
  </r>
  <r>
    <n v="37"/>
    <x v="0"/>
    <x v="0"/>
    <x v="1"/>
    <x v="36"/>
    <x v="4"/>
    <x v="1"/>
    <n v="0.23083747722820824"/>
  </r>
  <r>
    <n v="37"/>
    <x v="0"/>
    <x v="0"/>
    <x v="1"/>
    <x v="36"/>
    <x v="5"/>
    <x v="1"/>
    <n v="0.13521792653040265"/>
  </r>
  <r>
    <n v="37"/>
    <x v="0"/>
    <x v="0"/>
    <x v="1"/>
    <x v="36"/>
    <x v="1"/>
    <x v="2"/>
    <n v="0.20131829115386923"/>
  </r>
  <r>
    <n v="37"/>
    <x v="0"/>
    <x v="0"/>
    <x v="1"/>
    <x v="36"/>
    <x v="2"/>
    <x v="2"/>
    <n v="1.1298460365333611"/>
  </r>
  <r>
    <n v="37"/>
    <x v="0"/>
    <x v="0"/>
    <x v="1"/>
    <x v="36"/>
    <x v="3"/>
    <x v="2"/>
    <n v="-0.45347863092205554"/>
  </r>
  <r>
    <n v="37"/>
    <x v="0"/>
    <x v="0"/>
    <x v="1"/>
    <x v="36"/>
    <x v="4"/>
    <x v="2"/>
    <n v="0.36405662593765542"/>
  </r>
  <r>
    <n v="37"/>
    <x v="0"/>
    <x v="0"/>
    <x v="1"/>
    <x v="36"/>
    <x v="5"/>
    <x v="2"/>
    <n v="-0.5885586231979939"/>
  </r>
  <r>
    <n v="38"/>
    <x v="0"/>
    <x v="0"/>
    <x v="1"/>
    <x v="37"/>
    <x v="0"/>
    <x v="0"/>
    <n v="8869819849"/>
  </r>
  <r>
    <n v="38"/>
    <x v="0"/>
    <x v="0"/>
    <x v="1"/>
    <x v="37"/>
    <x v="1"/>
    <x v="0"/>
    <n v="11400020739"/>
  </r>
  <r>
    <n v="38"/>
    <x v="0"/>
    <x v="0"/>
    <x v="1"/>
    <x v="37"/>
    <x v="2"/>
    <x v="0"/>
    <n v="8872282684"/>
  </r>
  <r>
    <n v="38"/>
    <x v="0"/>
    <x v="0"/>
    <x v="1"/>
    <x v="37"/>
    <x v="3"/>
    <x v="0"/>
    <n v="10574452833"/>
  </r>
  <r>
    <n v="38"/>
    <x v="0"/>
    <x v="0"/>
    <x v="1"/>
    <x v="37"/>
    <x v="4"/>
    <x v="0"/>
    <n v="10472393439"/>
  </r>
  <r>
    <n v="38"/>
    <x v="0"/>
    <x v="0"/>
    <x v="1"/>
    <x v="37"/>
    <x v="5"/>
    <x v="0"/>
    <n v="7355733086"/>
  </r>
  <r>
    <n v="38"/>
    <x v="0"/>
    <x v="0"/>
    <x v="1"/>
    <x v="37"/>
    <x v="0"/>
    <x v="1"/>
    <n v="1"/>
  </r>
  <r>
    <n v="38"/>
    <x v="0"/>
    <x v="0"/>
    <x v="1"/>
    <x v="37"/>
    <x v="1"/>
    <x v="1"/>
    <n v="1"/>
  </r>
  <r>
    <n v="38"/>
    <x v="0"/>
    <x v="0"/>
    <x v="1"/>
    <x v="37"/>
    <x v="2"/>
    <x v="1"/>
    <n v="1"/>
  </r>
  <r>
    <n v="38"/>
    <x v="0"/>
    <x v="0"/>
    <x v="1"/>
    <x v="37"/>
    <x v="3"/>
    <x v="1"/>
    <n v="1"/>
  </r>
  <r>
    <n v="38"/>
    <x v="0"/>
    <x v="0"/>
    <x v="1"/>
    <x v="37"/>
    <x v="4"/>
    <x v="1"/>
    <n v="1"/>
  </r>
  <r>
    <n v="38"/>
    <x v="0"/>
    <x v="0"/>
    <x v="1"/>
    <x v="37"/>
    <x v="5"/>
    <x v="1"/>
    <n v="1"/>
  </r>
  <r>
    <n v="38"/>
    <x v="0"/>
    <x v="0"/>
    <x v="1"/>
    <x v="37"/>
    <x v="1"/>
    <x v="2"/>
    <n v="0.28525955803772718"/>
  </r>
  <r>
    <n v="38"/>
    <x v="0"/>
    <x v="0"/>
    <x v="1"/>
    <x v="37"/>
    <x v="2"/>
    <x v="2"/>
    <n v="-0.22173100495795511"/>
  </r>
  <r>
    <n v="38"/>
    <x v="0"/>
    <x v="0"/>
    <x v="1"/>
    <x v="37"/>
    <x v="3"/>
    <x v="2"/>
    <n v="0.19185256034161771"/>
  </r>
  <r>
    <n v="38"/>
    <x v="0"/>
    <x v="0"/>
    <x v="1"/>
    <x v="37"/>
    <x v="4"/>
    <x v="2"/>
    <n v="-9.6515059087975037E-3"/>
  </r>
  <r>
    <n v="38"/>
    <x v="0"/>
    <x v="0"/>
    <x v="1"/>
    <x v="37"/>
    <x v="5"/>
    <x v="2"/>
    <n v="-0.29760726343543559"/>
  </r>
  <r>
    <n v="39"/>
    <x v="0"/>
    <x v="1"/>
    <x v="6"/>
    <x v="38"/>
    <x v="0"/>
    <x v="0"/>
    <n v="10195553186"/>
  </r>
  <r>
    <n v="39"/>
    <x v="0"/>
    <x v="1"/>
    <x v="6"/>
    <x v="38"/>
    <x v="1"/>
    <x v="0"/>
    <n v="11877329244"/>
  </r>
  <r>
    <n v="39"/>
    <x v="0"/>
    <x v="1"/>
    <x v="6"/>
    <x v="38"/>
    <x v="2"/>
    <x v="0"/>
    <n v="13342929078"/>
  </r>
  <r>
    <n v="39"/>
    <x v="0"/>
    <x v="1"/>
    <x v="6"/>
    <x v="38"/>
    <x v="3"/>
    <x v="0"/>
    <n v="15340510909"/>
  </r>
  <r>
    <n v="39"/>
    <x v="0"/>
    <x v="1"/>
    <x v="6"/>
    <x v="38"/>
    <x v="4"/>
    <x v="0"/>
    <n v="17547391128"/>
  </r>
  <r>
    <n v="39"/>
    <x v="0"/>
    <x v="1"/>
    <x v="6"/>
    <x v="38"/>
    <x v="5"/>
    <x v="0"/>
    <n v="20992787274"/>
  </r>
  <r>
    <n v="39"/>
    <x v="0"/>
    <x v="1"/>
    <x v="6"/>
    <x v="38"/>
    <x v="0"/>
    <x v="1"/>
    <n v="0.99754979800487575"/>
  </r>
  <r>
    <n v="39"/>
    <x v="0"/>
    <x v="1"/>
    <x v="6"/>
    <x v="38"/>
    <x v="1"/>
    <x v="1"/>
    <n v="0.99588324547836526"/>
  </r>
  <r>
    <n v="39"/>
    <x v="0"/>
    <x v="1"/>
    <x v="6"/>
    <x v="38"/>
    <x v="2"/>
    <x v="1"/>
    <n v="0.99475426444240567"/>
  </r>
  <r>
    <n v="39"/>
    <x v="0"/>
    <x v="1"/>
    <x v="6"/>
    <x v="38"/>
    <x v="3"/>
    <x v="1"/>
    <n v="0.99096221021007247"/>
  </r>
  <r>
    <n v="39"/>
    <x v="0"/>
    <x v="1"/>
    <x v="6"/>
    <x v="38"/>
    <x v="4"/>
    <x v="1"/>
    <n v="0.99092552402586898"/>
  </r>
  <r>
    <n v="39"/>
    <x v="0"/>
    <x v="1"/>
    <x v="6"/>
    <x v="38"/>
    <x v="5"/>
    <x v="1"/>
    <n v="0.9910319708899642"/>
  </r>
  <r>
    <n v="39"/>
    <x v="0"/>
    <x v="1"/>
    <x v="6"/>
    <x v="38"/>
    <x v="1"/>
    <x v="2"/>
    <n v="0.16495191848043389"/>
  </r>
  <r>
    <n v="39"/>
    <x v="0"/>
    <x v="1"/>
    <x v="6"/>
    <x v="38"/>
    <x v="2"/>
    <x v="2"/>
    <n v="0.12339472990027353"/>
  </r>
  <r>
    <n v="39"/>
    <x v="0"/>
    <x v="1"/>
    <x v="6"/>
    <x v="38"/>
    <x v="3"/>
    <x v="2"/>
    <n v="0.14971089326208289"/>
  </r>
  <r>
    <n v="39"/>
    <x v="0"/>
    <x v="1"/>
    <x v="6"/>
    <x v="38"/>
    <x v="4"/>
    <x v="2"/>
    <n v="0.14385962971450081"/>
  </r>
  <r>
    <n v="39"/>
    <x v="0"/>
    <x v="1"/>
    <x v="6"/>
    <x v="38"/>
    <x v="5"/>
    <x v="2"/>
    <n v="0.19634805657818014"/>
  </r>
  <r>
    <n v="40"/>
    <x v="0"/>
    <x v="1"/>
    <x v="6"/>
    <x v="39"/>
    <x v="0"/>
    <x v="0"/>
    <n v="25042524"/>
  </r>
  <r>
    <n v="40"/>
    <x v="0"/>
    <x v="1"/>
    <x v="6"/>
    <x v="39"/>
    <x v="1"/>
    <x v="0"/>
    <n v="49098174"/>
  </r>
  <r>
    <n v="40"/>
    <x v="0"/>
    <x v="1"/>
    <x v="6"/>
    <x v="39"/>
    <x v="2"/>
    <x v="0"/>
    <n v="70362581"/>
  </r>
  <r>
    <n v="40"/>
    <x v="0"/>
    <x v="1"/>
    <x v="6"/>
    <x v="39"/>
    <x v="3"/>
    <x v="0"/>
    <n v="139908779"/>
  </r>
  <r>
    <n v="40"/>
    <x v="0"/>
    <x v="1"/>
    <x v="6"/>
    <x v="39"/>
    <x v="4"/>
    <x v="0"/>
    <n v="160691571"/>
  </r>
  <r>
    <n v="40"/>
    <x v="0"/>
    <x v="1"/>
    <x v="6"/>
    <x v="39"/>
    <x v="5"/>
    <x v="0"/>
    <n v="189967562"/>
  </r>
  <r>
    <n v="40"/>
    <x v="0"/>
    <x v="1"/>
    <x v="6"/>
    <x v="39"/>
    <x v="0"/>
    <x v="1"/>
    <n v="2.4502019951242156E-3"/>
  </r>
  <r>
    <n v="40"/>
    <x v="0"/>
    <x v="1"/>
    <x v="6"/>
    <x v="39"/>
    <x v="1"/>
    <x v="1"/>
    <n v="4.1167545216347365E-3"/>
  </r>
  <r>
    <n v="40"/>
    <x v="0"/>
    <x v="1"/>
    <x v="6"/>
    <x v="39"/>
    <x v="2"/>
    <x v="1"/>
    <n v="5.2457355575943497E-3"/>
  </r>
  <r>
    <n v="40"/>
    <x v="0"/>
    <x v="1"/>
    <x v="6"/>
    <x v="39"/>
    <x v="3"/>
    <x v="1"/>
    <n v="9.0377897899275618E-3"/>
  </r>
  <r>
    <n v="40"/>
    <x v="0"/>
    <x v="1"/>
    <x v="6"/>
    <x v="39"/>
    <x v="4"/>
    <x v="1"/>
    <n v="9.074475974130981E-3"/>
  </r>
  <r>
    <n v="40"/>
    <x v="0"/>
    <x v="1"/>
    <x v="6"/>
    <x v="39"/>
    <x v="5"/>
    <x v="1"/>
    <n v="8.9680291100358179E-3"/>
  </r>
  <r>
    <n v="40"/>
    <x v="0"/>
    <x v="1"/>
    <x v="6"/>
    <x v="39"/>
    <x v="1"/>
    <x v="2"/>
    <n v="0.96059207131038393"/>
  </r>
  <r>
    <n v="40"/>
    <x v="0"/>
    <x v="1"/>
    <x v="6"/>
    <x v="39"/>
    <x v="2"/>
    <x v="2"/>
    <n v="0.43309975234516868"/>
  </r>
  <r>
    <n v="40"/>
    <x v="0"/>
    <x v="1"/>
    <x v="6"/>
    <x v="39"/>
    <x v="3"/>
    <x v="2"/>
    <n v="0.98839748359998336"/>
  </r>
  <r>
    <n v="40"/>
    <x v="0"/>
    <x v="1"/>
    <x v="6"/>
    <x v="39"/>
    <x v="4"/>
    <x v="2"/>
    <n v="0.14854530322218021"/>
  </r>
  <r>
    <n v="40"/>
    <x v="0"/>
    <x v="1"/>
    <x v="6"/>
    <x v="39"/>
    <x v="5"/>
    <x v="2"/>
    <n v="0.18218747142623928"/>
  </r>
  <r>
    <n v="41"/>
    <x v="0"/>
    <x v="1"/>
    <x v="7"/>
    <x v="40"/>
    <x v="0"/>
    <x v="0"/>
    <n v="10220595710"/>
  </r>
  <r>
    <n v="41"/>
    <x v="0"/>
    <x v="1"/>
    <x v="7"/>
    <x v="40"/>
    <x v="1"/>
    <x v="0"/>
    <n v="11926427418"/>
  </r>
  <r>
    <n v="41"/>
    <x v="0"/>
    <x v="1"/>
    <x v="7"/>
    <x v="40"/>
    <x v="2"/>
    <x v="0"/>
    <n v="13413291659"/>
  </r>
  <r>
    <n v="41"/>
    <x v="0"/>
    <x v="1"/>
    <x v="7"/>
    <x v="40"/>
    <x v="3"/>
    <x v="0"/>
    <n v="15480419688"/>
  </r>
  <r>
    <n v="41"/>
    <x v="0"/>
    <x v="1"/>
    <x v="7"/>
    <x v="40"/>
    <x v="4"/>
    <x v="0"/>
    <n v="17708082699"/>
  </r>
  <r>
    <n v="41"/>
    <x v="0"/>
    <x v="1"/>
    <x v="7"/>
    <x v="40"/>
    <x v="5"/>
    <x v="0"/>
    <n v="21182754836"/>
  </r>
  <r>
    <n v="41"/>
    <x v="0"/>
    <x v="1"/>
    <x v="7"/>
    <x v="40"/>
    <x v="0"/>
    <x v="1"/>
    <n v="1"/>
  </r>
  <r>
    <n v="41"/>
    <x v="0"/>
    <x v="1"/>
    <x v="7"/>
    <x v="40"/>
    <x v="1"/>
    <x v="1"/>
    <n v="1"/>
  </r>
  <r>
    <n v="41"/>
    <x v="0"/>
    <x v="1"/>
    <x v="7"/>
    <x v="40"/>
    <x v="2"/>
    <x v="1"/>
    <n v="1"/>
  </r>
  <r>
    <n v="41"/>
    <x v="0"/>
    <x v="1"/>
    <x v="7"/>
    <x v="40"/>
    <x v="3"/>
    <x v="1"/>
    <n v="1"/>
  </r>
  <r>
    <n v="41"/>
    <x v="0"/>
    <x v="1"/>
    <x v="7"/>
    <x v="40"/>
    <x v="4"/>
    <x v="1"/>
    <n v="1"/>
  </r>
  <r>
    <n v="41"/>
    <x v="0"/>
    <x v="1"/>
    <x v="7"/>
    <x v="40"/>
    <x v="5"/>
    <x v="1"/>
    <n v="1"/>
  </r>
  <r>
    <n v="41"/>
    <x v="0"/>
    <x v="1"/>
    <x v="7"/>
    <x v="40"/>
    <x v="1"/>
    <x v="2"/>
    <n v="0.16690139757029876"/>
  </r>
  <r>
    <n v="41"/>
    <x v="0"/>
    <x v="1"/>
    <x v="7"/>
    <x v="40"/>
    <x v="2"/>
    <x v="2"/>
    <n v="0.12466970945179653"/>
  </r>
  <r>
    <n v="41"/>
    <x v="0"/>
    <x v="1"/>
    <x v="7"/>
    <x v="40"/>
    <x v="3"/>
    <x v="2"/>
    <n v="0.15411042133069597"/>
  </r>
  <r>
    <n v="41"/>
    <x v="0"/>
    <x v="1"/>
    <x v="7"/>
    <x v="40"/>
    <x v="4"/>
    <x v="2"/>
    <n v="0.14390197784668743"/>
  </r>
  <r>
    <n v="41"/>
    <x v="0"/>
    <x v="1"/>
    <x v="7"/>
    <x v="40"/>
    <x v="5"/>
    <x v="2"/>
    <n v="0.19621955668843921"/>
  </r>
  <r>
    <n v="42"/>
    <x v="0"/>
    <x v="1"/>
    <x v="6"/>
    <x v="41"/>
    <x v="0"/>
    <x v="0"/>
    <n v="-3840463547"/>
  </r>
  <r>
    <n v="42"/>
    <x v="0"/>
    <x v="1"/>
    <x v="6"/>
    <x v="41"/>
    <x v="1"/>
    <x v="0"/>
    <n v="-4877526063"/>
  </r>
  <r>
    <n v="42"/>
    <x v="0"/>
    <x v="1"/>
    <x v="6"/>
    <x v="41"/>
    <x v="2"/>
    <x v="0"/>
    <n v="-6022404941"/>
  </r>
  <r>
    <n v="42"/>
    <x v="0"/>
    <x v="1"/>
    <x v="6"/>
    <x v="41"/>
    <x v="3"/>
    <x v="0"/>
    <n v="-7284007661"/>
  </r>
  <r>
    <n v="42"/>
    <x v="0"/>
    <x v="1"/>
    <x v="6"/>
    <x v="41"/>
    <x v="4"/>
    <x v="0"/>
    <n v="-7618358388"/>
  </r>
  <r>
    <n v="42"/>
    <x v="0"/>
    <x v="1"/>
    <x v="6"/>
    <x v="41"/>
    <x v="5"/>
    <x v="0"/>
    <n v="-9259931780"/>
  </r>
  <r>
    <n v="42"/>
    <x v="0"/>
    <x v="1"/>
    <x v="6"/>
    <x v="41"/>
    <x v="0"/>
    <x v="1"/>
    <n v="-0.37575730964902826"/>
  </r>
  <r>
    <n v="42"/>
    <x v="0"/>
    <x v="1"/>
    <x v="6"/>
    <x v="41"/>
    <x v="1"/>
    <x v="1"/>
    <n v="-0.40896790732475158"/>
  </r>
  <r>
    <n v="42"/>
    <x v="0"/>
    <x v="1"/>
    <x v="6"/>
    <x v="41"/>
    <x v="2"/>
    <x v="1"/>
    <n v="-0.44898784683915444"/>
  </r>
  <r>
    <n v="42"/>
    <x v="0"/>
    <x v="1"/>
    <x v="6"/>
    <x v="41"/>
    <x v="3"/>
    <x v="1"/>
    <n v="-0.47053037371114459"/>
  </r>
  <r>
    <n v="42"/>
    <x v="0"/>
    <x v="1"/>
    <x v="6"/>
    <x v="41"/>
    <x v="4"/>
    <x v="1"/>
    <n v="-0.43021926865240012"/>
  </r>
  <r>
    <n v="42"/>
    <x v="0"/>
    <x v="1"/>
    <x v="6"/>
    <x v="41"/>
    <x v="5"/>
    <x v="1"/>
    <n v="-0.43714483086320699"/>
  </r>
  <r>
    <n v="42"/>
    <x v="0"/>
    <x v="1"/>
    <x v="6"/>
    <x v="41"/>
    <x v="1"/>
    <x v="2"/>
    <n v="0.27003576607571428"/>
  </r>
  <r>
    <n v="42"/>
    <x v="0"/>
    <x v="1"/>
    <x v="6"/>
    <x v="41"/>
    <x v="2"/>
    <x v="2"/>
    <n v="0.23472532247133171"/>
  </r>
  <r>
    <n v="42"/>
    <x v="0"/>
    <x v="1"/>
    <x v="6"/>
    <x v="41"/>
    <x v="3"/>
    <x v="2"/>
    <n v="0.20948487063882409"/>
  </r>
  <r>
    <n v="42"/>
    <x v="0"/>
    <x v="1"/>
    <x v="6"/>
    <x v="41"/>
    <x v="4"/>
    <x v="2"/>
    <n v="4.5902028465755071E-2"/>
  </r>
  <r>
    <n v="42"/>
    <x v="0"/>
    <x v="1"/>
    <x v="6"/>
    <x v="41"/>
    <x v="5"/>
    <x v="2"/>
    <n v="0.21547599999833456"/>
  </r>
  <r>
    <n v="43"/>
    <x v="0"/>
    <x v="1"/>
    <x v="6"/>
    <x v="42"/>
    <x v="0"/>
    <x v="0"/>
    <n v="-431999761"/>
  </r>
  <r>
    <n v="43"/>
    <x v="0"/>
    <x v="1"/>
    <x v="6"/>
    <x v="42"/>
    <x v="1"/>
    <x v="0"/>
    <n v="-560479596"/>
  </r>
  <r>
    <n v="43"/>
    <x v="0"/>
    <x v="1"/>
    <x v="6"/>
    <x v="42"/>
    <x v="2"/>
    <x v="0"/>
    <n v="-329165574"/>
  </r>
  <r>
    <n v="43"/>
    <x v="0"/>
    <x v="1"/>
    <x v="6"/>
    <x v="42"/>
    <x v="3"/>
    <x v="0"/>
    <n v="-404230813"/>
  </r>
  <r>
    <n v="43"/>
    <x v="0"/>
    <x v="1"/>
    <x v="6"/>
    <x v="42"/>
    <x v="4"/>
    <x v="0"/>
    <n v="-409292466"/>
  </r>
  <r>
    <n v="43"/>
    <x v="0"/>
    <x v="1"/>
    <x v="6"/>
    <x v="42"/>
    <x v="5"/>
    <x v="0"/>
    <n v="-498877943"/>
  </r>
  <r>
    <n v="43"/>
    <x v="0"/>
    <x v="1"/>
    <x v="6"/>
    <x v="42"/>
    <x v="0"/>
    <x v="1"/>
    <n v="-4.2267571603221157E-2"/>
  </r>
  <r>
    <n v="43"/>
    <x v="0"/>
    <x v="1"/>
    <x v="6"/>
    <x v="42"/>
    <x v="1"/>
    <x v="1"/>
    <n v="-4.6994760153748497E-2"/>
  </r>
  <r>
    <n v="43"/>
    <x v="0"/>
    <x v="1"/>
    <x v="6"/>
    <x v="42"/>
    <x v="2"/>
    <x v="1"/>
    <n v="-2.4540253233003975E-2"/>
  </r>
  <r>
    <n v="43"/>
    <x v="0"/>
    <x v="1"/>
    <x v="6"/>
    <x v="42"/>
    <x v="3"/>
    <x v="1"/>
    <n v="-2.6112393665486261E-2"/>
  </r>
  <r>
    <n v="43"/>
    <x v="0"/>
    <x v="1"/>
    <x v="6"/>
    <x v="42"/>
    <x v="4"/>
    <x v="1"/>
    <n v="-2.3113313448841828E-2"/>
  </r>
  <r>
    <n v="43"/>
    <x v="0"/>
    <x v="1"/>
    <x v="6"/>
    <x v="42"/>
    <x v="5"/>
    <x v="1"/>
    <n v="-2.3551136141752398E-2"/>
  </r>
  <r>
    <n v="43"/>
    <x v="0"/>
    <x v="1"/>
    <x v="6"/>
    <x v="42"/>
    <x v="1"/>
    <x v="2"/>
    <n v="0.29740719000073707"/>
  </r>
  <r>
    <n v="43"/>
    <x v="0"/>
    <x v="1"/>
    <x v="6"/>
    <x v="42"/>
    <x v="2"/>
    <x v="2"/>
    <n v="-0.41270730219410162"/>
  </r>
  <r>
    <n v="43"/>
    <x v="0"/>
    <x v="1"/>
    <x v="6"/>
    <x v="42"/>
    <x v="3"/>
    <x v="2"/>
    <n v="0.22804705269695064"/>
  </r>
  <r>
    <n v="43"/>
    <x v="0"/>
    <x v="1"/>
    <x v="6"/>
    <x v="42"/>
    <x v="4"/>
    <x v="2"/>
    <n v="1.2521690176052957E-2"/>
  </r>
  <r>
    <n v="43"/>
    <x v="0"/>
    <x v="1"/>
    <x v="6"/>
    <x v="42"/>
    <x v="5"/>
    <x v="2"/>
    <n v="0.21887888109819251"/>
  </r>
  <r>
    <n v="44"/>
    <x v="0"/>
    <x v="1"/>
    <x v="6"/>
    <x v="43"/>
    <x v="0"/>
    <x v="0"/>
    <n v="-750419677"/>
  </r>
  <r>
    <n v="44"/>
    <x v="0"/>
    <x v="1"/>
    <x v="6"/>
    <x v="43"/>
    <x v="1"/>
    <x v="0"/>
    <n v="-892642621"/>
  </r>
  <r>
    <n v="44"/>
    <x v="0"/>
    <x v="1"/>
    <x v="6"/>
    <x v="43"/>
    <x v="2"/>
    <x v="0"/>
    <n v="-879109943"/>
  </r>
  <r>
    <n v="44"/>
    <x v="0"/>
    <x v="1"/>
    <x v="6"/>
    <x v="43"/>
    <x v="3"/>
    <x v="0"/>
    <n v="-935612907"/>
  </r>
  <r>
    <n v="44"/>
    <x v="0"/>
    <x v="1"/>
    <x v="6"/>
    <x v="43"/>
    <x v="4"/>
    <x v="0"/>
    <n v="-1053701205"/>
  </r>
  <r>
    <n v="44"/>
    <x v="0"/>
    <x v="1"/>
    <x v="6"/>
    <x v="43"/>
    <x v="5"/>
    <x v="0"/>
    <n v="-1198891415"/>
  </r>
  <r>
    <n v="44"/>
    <x v="0"/>
    <x v="1"/>
    <x v="6"/>
    <x v="43"/>
    <x v="0"/>
    <x v="1"/>
    <n v="-7.3422303189801058E-2"/>
  </r>
  <r>
    <n v="44"/>
    <x v="0"/>
    <x v="1"/>
    <x v="6"/>
    <x v="43"/>
    <x v="1"/>
    <x v="1"/>
    <n v="-7.4845768117682593E-2"/>
  </r>
  <r>
    <n v="44"/>
    <x v="0"/>
    <x v="1"/>
    <x v="6"/>
    <x v="43"/>
    <x v="2"/>
    <x v="1"/>
    <n v="-6.5540209319920217E-2"/>
  </r>
  <r>
    <n v="44"/>
    <x v="0"/>
    <x v="1"/>
    <x v="6"/>
    <x v="43"/>
    <x v="3"/>
    <x v="1"/>
    <n v="-6.0438471685962211E-2"/>
  </r>
  <r>
    <n v="44"/>
    <x v="0"/>
    <x v="1"/>
    <x v="6"/>
    <x v="43"/>
    <x v="4"/>
    <x v="1"/>
    <n v="-5.9503969058124176E-2"/>
  </r>
  <r>
    <n v="44"/>
    <x v="0"/>
    <x v="1"/>
    <x v="6"/>
    <x v="43"/>
    <x v="5"/>
    <x v="1"/>
    <n v="-5.65975211572807E-2"/>
  </r>
  <r>
    <n v="44"/>
    <x v="0"/>
    <x v="1"/>
    <x v="6"/>
    <x v="43"/>
    <x v="1"/>
    <x v="2"/>
    <n v="0.18952453987956927"/>
  </r>
  <r>
    <n v="44"/>
    <x v="0"/>
    <x v="1"/>
    <x v="6"/>
    <x v="43"/>
    <x v="2"/>
    <x v="2"/>
    <n v="-1.5160241827619388E-2"/>
  </r>
  <r>
    <n v="44"/>
    <x v="0"/>
    <x v="1"/>
    <x v="6"/>
    <x v="43"/>
    <x v="3"/>
    <x v="2"/>
    <n v="6.4272921094694069E-2"/>
  </r>
  <r>
    <n v="44"/>
    <x v="0"/>
    <x v="1"/>
    <x v="6"/>
    <x v="43"/>
    <x v="4"/>
    <x v="2"/>
    <n v="0.12621490908953439"/>
  </r>
  <r>
    <n v="44"/>
    <x v="0"/>
    <x v="1"/>
    <x v="6"/>
    <x v="43"/>
    <x v="5"/>
    <x v="2"/>
    <n v="0.13779068421963131"/>
  </r>
  <r>
    <n v="45"/>
    <x v="0"/>
    <x v="1"/>
    <x v="6"/>
    <x v="44"/>
    <x v="0"/>
    <x v="0"/>
    <n v="-1901596942"/>
  </r>
  <r>
    <n v="45"/>
    <x v="0"/>
    <x v="1"/>
    <x v="6"/>
    <x v="44"/>
    <x v="1"/>
    <x v="0"/>
    <n v="-2158735307"/>
  </r>
  <r>
    <n v="45"/>
    <x v="0"/>
    <x v="1"/>
    <x v="6"/>
    <x v="44"/>
    <x v="2"/>
    <x v="0"/>
    <n v="-2674743878"/>
  </r>
  <r>
    <n v="45"/>
    <x v="0"/>
    <x v="1"/>
    <x v="6"/>
    <x v="44"/>
    <x v="3"/>
    <x v="0"/>
    <n v="-2853492329"/>
  </r>
  <r>
    <n v="45"/>
    <x v="0"/>
    <x v="1"/>
    <x v="6"/>
    <x v="44"/>
    <x v="4"/>
    <x v="0"/>
    <n v="-3077866825"/>
  </r>
  <r>
    <n v="45"/>
    <x v="0"/>
    <x v="1"/>
    <x v="6"/>
    <x v="44"/>
    <x v="5"/>
    <x v="0"/>
    <n v="-3785497514"/>
  </r>
  <r>
    <n v="45"/>
    <x v="0"/>
    <x v="1"/>
    <x v="6"/>
    <x v="44"/>
    <x v="0"/>
    <x v="1"/>
    <n v="-0.18605539206872707"/>
  </r>
  <r>
    <n v="45"/>
    <x v="0"/>
    <x v="1"/>
    <x v="6"/>
    <x v="44"/>
    <x v="1"/>
    <x v="1"/>
    <n v="-0.18100435539832505"/>
  </r>
  <r>
    <n v="45"/>
    <x v="0"/>
    <x v="1"/>
    <x v="6"/>
    <x v="44"/>
    <x v="2"/>
    <x v="1"/>
    <n v="-0.19940995439440179"/>
  </r>
  <r>
    <n v="45"/>
    <x v="0"/>
    <x v="1"/>
    <x v="6"/>
    <x v="44"/>
    <x v="3"/>
    <x v="1"/>
    <n v="-0.18432913231751394"/>
  </r>
  <r>
    <n v="45"/>
    <x v="0"/>
    <x v="1"/>
    <x v="6"/>
    <x v="44"/>
    <x v="4"/>
    <x v="1"/>
    <n v="-0.17381141015191959"/>
  </r>
  <r>
    <n v="45"/>
    <x v="0"/>
    <x v="1"/>
    <x v="6"/>
    <x v="44"/>
    <x v="5"/>
    <x v="1"/>
    <n v="-0.17870657255431968"/>
  </r>
  <r>
    <n v="45"/>
    <x v="0"/>
    <x v="1"/>
    <x v="6"/>
    <x v="44"/>
    <x v="1"/>
    <x v="2"/>
    <n v="0.13522232778180393"/>
  </r>
  <r>
    <n v="45"/>
    <x v="0"/>
    <x v="1"/>
    <x v="6"/>
    <x v="44"/>
    <x v="2"/>
    <x v="2"/>
    <n v="0.23903281209454921"/>
  </r>
  <r>
    <n v="45"/>
    <x v="0"/>
    <x v="1"/>
    <x v="6"/>
    <x v="44"/>
    <x v="3"/>
    <x v="2"/>
    <n v="6.6828249414914637E-2"/>
  </r>
  <r>
    <n v="45"/>
    <x v="0"/>
    <x v="1"/>
    <x v="6"/>
    <x v="44"/>
    <x v="4"/>
    <x v="2"/>
    <n v="7.8631539927297281E-2"/>
  </r>
  <r>
    <n v="45"/>
    <x v="0"/>
    <x v="1"/>
    <x v="6"/>
    <x v="44"/>
    <x v="5"/>
    <x v="2"/>
    <n v="0.22990945652757408"/>
  </r>
  <r>
    <n v="46"/>
    <x v="0"/>
    <x v="1"/>
    <x v="6"/>
    <x v="45"/>
    <x v="0"/>
    <x v="0"/>
    <n v="-285579483"/>
  </r>
  <r>
    <n v="46"/>
    <x v="0"/>
    <x v="1"/>
    <x v="6"/>
    <x v="45"/>
    <x v="1"/>
    <x v="0"/>
    <n v="-274481700"/>
  </r>
  <r>
    <n v="46"/>
    <x v="0"/>
    <x v="1"/>
    <x v="6"/>
    <x v="45"/>
    <x v="2"/>
    <x v="0"/>
    <n v="-412438319"/>
  </r>
  <r>
    <n v="46"/>
    <x v="0"/>
    <x v="1"/>
    <x v="6"/>
    <x v="45"/>
    <x v="3"/>
    <x v="0"/>
    <n v="-428057267"/>
  </r>
  <r>
    <n v="46"/>
    <x v="0"/>
    <x v="1"/>
    <x v="6"/>
    <x v="45"/>
    <x v="4"/>
    <x v="0"/>
    <n v="-353825863"/>
  </r>
  <r>
    <n v="46"/>
    <x v="0"/>
    <x v="1"/>
    <x v="6"/>
    <x v="45"/>
    <x v="5"/>
    <x v="0"/>
    <n v="-554883285"/>
  </r>
  <r>
    <n v="46"/>
    <x v="0"/>
    <x v="1"/>
    <x v="6"/>
    <x v="45"/>
    <x v="0"/>
    <x v="1"/>
    <n v="-2.794156926886212E-2"/>
  </r>
  <r>
    <n v="46"/>
    <x v="0"/>
    <x v="1"/>
    <x v="6"/>
    <x v="45"/>
    <x v="1"/>
    <x v="1"/>
    <n v="-2.3014578496971992E-2"/>
  </r>
  <r>
    <n v="46"/>
    <x v="0"/>
    <x v="1"/>
    <x v="6"/>
    <x v="45"/>
    <x v="2"/>
    <x v="1"/>
    <n v="-3.0748479156737316E-2"/>
  </r>
  <r>
    <n v="46"/>
    <x v="0"/>
    <x v="1"/>
    <x v="6"/>
    <x v="45"/>
    <x v="3"/>
    <x v="1"/>
    <n v="-2.7651528552021E-2"/>
  </r>
  <r>
    <n v="46"/>
    <x v="0"/>
    <x v="1"/>
    <x v="6"/>
    <x v="45"/>
    <x v="4"/>
    <x v="1"/>
    <n v="-1.9981037417448985E-2"/>
  </r>
  <r>
    <n v="46"/>
    <x v="0"/>
    <x v="1"/>
    <x v="6"/>
    <x v="45"/>
    <x v="5"/>
    <x v="1"/>
    <n v="-2.6195048250144418E-2"/>
  </r>
  <r>
    <n v="46"/>
    <x v="0"/>
    <x v="1"/>
    <x v="6"/>
    <x v="45"/>
    <x v="1"/>
    <x v="2"/>
    <n v="-3.8860575288596627E-2"/>
  </r>
  <r>
    <n v="46"/>
    <x v="0"/>
    <x v="1"/>
    <x v="6"/>
    <x v="45"/>
    <x v="2"/>
    <x v="2"/>
    <n v="0.50260771118803182"/>
  </r>
  <r>
    <n v="46"/>
    <x v="0"/>
    <x v="1"/>
    <x v="6"/>
    <x v="45"/>
    <x v="3"/>
    <x v="2"/>
    <n v="3.7869779020217563E-2"/>
  </r>
  <r>
    <n v="46"/>
    <x v="0"/>
    <x v="1"/>
    <x v="6"/>
    <x v="45"/>
    <x v="4"/>
    <x v="2"/>
    <n v="-0.17341465668891448"/>
  </r>
  <r>
    <n v="46"/>
    <x v="0"/>
    <x v="1"/>
    <x v="6"/>
    <x v="45"/>
    <x v="5"/>
    <x v="2"/>
    <n v="0.56823834271266938"/>
  </r>
  <r>
    <n v="47"/>
    <x v="0"/>
    <x v="1"/>
    <x v="6"/>
    <x v="46"/>
    <x v="0"/>
    <x v="0"/>
    <n v="-464821104"/>
  </r>
  <r>
    <n v="47"/>
    <x v="0"/>
    <x v="1"/>
    <x v="6"/>
    <x v="46"/>
    <x v="1"/>
    <x v="0"/>
    <n v="-535247697"/>
  </r>
  <r>
    <n v="47"/>
    <x v="0"/>
    <x v="1"/>
    <x v="6"/>
    <x v="46"/>
    <x v="2"/>
    <x v="0"/>
    <n v="-594665144"/>
  </r>
  <r>
    <n v="47"/>
    <x v="0"/>
    <x v="1"/>
    <x v="6"/>
    <x v="46"/>
    <x v="3"/>
    <x v="0"/>
    <n v="-706692047"/>
  </r>
  <r>
    <n v="47"/>
    <x v="0"/>
    <x v="1"/>
    <x v="6"/>
    <x v="46"/>
    <x v="4"/>
    <x v="0"/>
    <n v="-777829289"/>
  </r>
  <r>
    <n v="47"/>
    <x v="0"/>
    <x v="1"/>
    <x v="6"/>
    <x v="46"/>
    <x v="5"/>
    <x v="0"/>
    <n v="-106721467"/>
  </r>
  <r>
    <n v="47"/>
    <x v="0"/>
    <x v="1"/>
    <x v="6"/>
    <x v="46"/>
    <x v="0"/>
    <x v="1"/>
    <n v="-4.5478866123743779E-2"/>
  </r>
  <r>
    <n v="47"/>
    <x v="0"/>
    <x v="1"/>
    <x v="6"/>
    <x v="46"/>
    <x v="1"/>
    <x v="1"/>
    <n v="-4.4879130878051177E-2"/>
  </r>
  <r>
    <n v="47"/>
    <x v="0"/>
    <x v="1"/>
    <x v="6"/>
    <x v="46"/>
    <x v="2"/>
    <x v="1"/>
    <n v="-4.4334020247818427E-2"/>
  </r>
  <r>
    <n v="47"/>
    <x v="0"/>
    <x v="1"/>
    <x v="6"/>
    <x v="46"/>
    <x v="3"/>
    <x v="1"/>
    <n v="-4.565070335578876E-2"/>
  </r>
  <r>
    <n v="47"/>
    <x v="0"/>
    <x v="1"/>
    <x v="6"/>
    <x v="46"/>
    <x v="4"/>
    <x v="1"/>
    <n v="-4.3925099188966692E-2"/>
  </r>
  <r>
    <n v="47"/>
    <x v="0"/>
    <x v="1"/>
    <x v="6"/>
    <x v="46"/>
    <x v="5"/>
    <x v="1"/>
    <n v="-5.0381297346003048E-3"/>
  </r>
  <r>
    <n v="47"/>
    <x v="0"/>
    <x v="1"/>
    <x v="6"/>
    <x v="46"/>
    <x v="1"/>
    <x v="2"/>
    <n v="0.15151332930873121"/>
  </r>
  <r>
    <n v="47"/>
    <x v="0"/>
    <x v="1"/>
    <x v="6"/>
    <x v="46"/>
    <x v="2"/>
    <x v="2"/>
    <n v="0.11100925297395535"/>
  </r>
  <r>
    <n v="47"/>
    <x v="0"/>
    <x v="1"/>
    <x v="6"/>
    <x v="46"/>
    <x v="3"/>
    <x v="2"/>
    <n v="0.18838653001663067"/>
  </r>
  <r>
    <n v="47"/>
    <x v="0"/>
    <x v="1"/>
    <x v="6"/>
    <x v="46"/>
    <x v="4"/>
    <x v="2"/>
    <n v="0.100662293147329"/>
  </r>
  <r>
    <n v="47"/>
    <x v="0"/>
    <x v="1"/>
    <x v="6"/>
    <x v="46"/>
    <x v="5"/>
    <x v="2"/>
    <n v="-0.86279577214531966"/>
  </r>
  <r>
    <n v="48"/>
    <x v="0"/>
    <x v="1"/>
    <x v="6"/>
    <x v="47"/>
    <x v="0"/>
    <x v="0"/>
    <n v="-704202705"/>
  </r>
  <r>
    <n v="48"/>
    <x v="0"/>
    <x v="1"/>
    <x v="6"/>
    <x v="47"/>
    <x v="1"/>
    <x v="0"/>
    <n v="-475977097"/>
  </r>
  <r>
    <n v="48"/>
    <x v="0"/>
    <x v="1"/>
    <x v="6"/>
    <x v="47"/>
    <x v="2"/>
    <x v="0"/>
    <n v="-363442946"/>
  </r>
  <r>
    <n v="48"/>
    <x v="0"/>
    <x v="1"/>
    <x v="6"/>
    <x v="47"/>
    <x v="3"/>
    <x v="0"/>
    <n v="-437247860"/>
  </r>
  <r>
    <n v="48"/>
    <x v="0"/>
    <x v="1"/>
    <x v="6"/>
    <x v="47"/>
    <x v="4"/>
    <x v="0"/>
    <n v="-463935172"/>
  </r>
  <r>
    <n v="48"/>
    <x v="0"/>
    <x v="1"/>
    <x v="6"/>
    <x v="47"/>
    <x v="5"/>
    <x v="0"/>
    <n v="-550980040"/>
  </r>
  <r>
    <n v="48"/>
    <x v="0"/>
    <x v="1"/>
    <x v="6"/>
    <x v="47"/>
    <x v="0"/>
    <x v="1"/>
    <n v="-6.890035815730354E-2"/>
  </r>
  <r>
    <n v="48"/>
    <x v="0"/>
    <x v="1"/>
    <x v="6"/>
    <x v="47"/>
    <x v="1"/>
    <x v="1"/>
    <n v="-3.9909444825164488E-2"/>
  </r>
  <r>
    <n v="48"/>
    <x v="0"/>
    <x v="1"/>
    <x v="6"/>
    <x v="47"/>
    <x v="2"/>
    <x v="1"/>
    <n v="-2.7095731252226848E-2"/>
  </r>
  <r>
    <n v="48"/>
    <x v="0"/>
    <x v="1"/>
    <x v="6"/>
    <x v="47"/>
    <x v="3"/>
    <x v="1"/>
    <n v="-2.824522001421852E-2"/>
  </r>
  <r>
    <n v="48"/>
    <x v="0"/>
    <x v="1"/>
    <x v="6"/>
    <x v="47"/>
    <x v="4"/>
    <x v="1"/>
    <n v="-2.6199062873486528E-2"/>
  </r>
  <r>
    <n v="48"/>
    <x v="0"/>
    <x v="1"/>
    <x v="6"/>
    <x v="47"/>
    <x v="5"/>
    <x v="1"/>
    <n v="-2.601078302920316E-2"/>
  </r>
  <r>
    <n v="48"/>
    <x v="0"/>
    <x v="1"/>
    <x v="6"/>
    <x v="47"/>
    <x v="1"/>
    <x v="2"/>
    <n v="-0.3240907857631703"/>
  </r>
  <r>
    <n v="48"/>
    <x v="0"/>
    <x v="1"/>
    <x v="6"/>
    <x v="47"/>
    <x v="2"/>
    <x v="2"/>
    <n v="-0.23642765945942143"/>
  </r>
  <r>
    <n v="48"/>
    <x v="0"/>
    <x v="1"/>
    <x v="6"/>
    <x v="47"/>
    <x v="3"/>
    <x v="2"/>
    <n v="0.2030715269405724"/>
  </r>
  <r>
    <n v="48"/>
    <x v="0"/>
    <x v="1"/>
    <x v="6"/>
    <x v="47"/>
    <x v="4"/>
    <x v="2"/>
    <n v="6.1034745830431281E-2"/>
  </r>
  <r>
    <n v="48"/>
    <x v="0"/>
    <x v="1"/>
    <x v="6"/>
    <x v="47"/>
    <x v="5"/>
    <x v="2"/>
    <n v="0.18762291210807358"/>
  </r>
  <r>
    <n v="49"/>
    <x v="0"/>
    <x v="1"/>
    <x v="6"/>
    <x v="48"/>
    <x v="0"/>
    <x v="0"/>
    <n v="155760050"/>
  </r>
  <r>
    <n v="49"/>
    <x v="0"/>
    <x v="1"/>
    <x v="6"/>
    <x v="48"/>
    <x v="1"/>
    <x v="0"/>
    <n v="350525781"/>
  </r>
  <r>
    <n v="49"/>
    <x v="0"/>
    <x v="1"/>
    <x v="6"/>
    <x v="48"/>
    <x v="2"/>
    <x v="0"/>
    <n v="816333813"/>
  </r>
  <r>
    <n v="49"/>
    <x v="0"/>
    <x v="1"/>
    <x v="6"/>
    <x v="48"/>
    <x v="3"/>
    <x v="0"/>
    <n v="510079616"/>
  </r>
  <r>
    <n v="49"/>
    <x v="0"/>
    <x v="1"/>
    <x v="6"/>
    <x v="48"/>
    <x v="4"/>
    <x v="0"/>
    <n v="57215667"/>
  </r>
  <r>
    <n v="49"/>
    <x v="0"/>
    <x v="1"/>
    <x v="6"/>
    <x v="48"/>
    <x v="5"/>
    <x v="0"/>
    <n v="103935665"/>
  </r>
  <r>
    <n v="49"/>
    <x v="0"/>
    <x v="1"/>
    <x v="6"/>
    <x v="48"/>
    <x v="0"/>
    <x v="1"/>
    <n v="1.5239821084753582E-2"/>
  </r>
  <r>
    <n v="49"/>
    <x v="0"/>
    <x v="1"/>
    <x v="6"/>
    <x v="48"/>
    <x v="1"/>
    <x v="1"/>
    <n v="2.9390677418701917E-2"/>
  </r>
  <r>
    <n v="49"/>
    <x v="0"/>
    <x v="1"/>
    <x v="6"/>
    <x v="48"/>
    <x v="2"/>
    <x v="1"/>
    <n v="6.0860065802882876E-2"/>
  </r>
  <r>
    <n v="49"/>
    <x v="0"/>
    <x v="1"/>
    <x v="6"/>
    <x v="48"/>
    <x v="3"/>
    <x v="1"/>
    <n v="3.2949986258796318E-2"/>
  </r>
  <r>
    <n v="49"/>
    <x v="0"/>
    <x v="1"/>
    <x v="6"/>
    <x v="48"/>
    <x v="4"/>
    <x v="1"/>
    <n v="3.2310481023013885E-3"/>
  </r>
  <r>
    <n v="49"/>
    <x v="0"/>
    <x v="1"/>
    <x v="6"/>
    <x v="48"/>
    <x v="5"/>
    <x v="1"/>
    <n v="4.9066170007010506E-3"/>
  </r>
  <r>
    <n v="49"/>
    <x v="0"/>
    <x v="1"/>
    <x v="6"/>
    <x v="48"/>
    <x v="1"/>
    <x v="2"/>
    <n v="1.2504216004039548"/>
  </r>
  <r>
    <n v="49"/>
    <x v="0"/>
    <x v="1"/>
    <x v="6"/>
    <x v="48"/>
    <x v="2"/>
    <x v="2"/>
    <n v="1.3288838004186632"/>
  </r>
  <r>
    <n v="49"/>
    <x v="0"/>
    <x v="1"/>
    <x v="6"/>
    <x v="48"/>
    <x v="3"/>
    <x v="2"/>
    <n v="-0.37515804456822127"/>
  </r>
  <r>
    <n v="49"/>
    <x v="0"/>
    <x v="1"/>
    <x v="6"/>
    <x v="48"/>
    <x v="4"/>
    <x v="2"/>
    <n v="-0.88782992849492737"/>
  </r>
  <r>
    <n v="49"/>
    <x v="0"/>
    <x v="1"/>
    <x v="6"/>
    <x v="48"/>
    <x v="5"/>
    <x v="2"/>
    <n v="0.81655952730569403"/>
  </r>
  <r>
    <n v="50"/>
    <x v="0"/>
    <x v="1"/>
    <x v="6"/>
    <x v="49"/>
    <x v="0"/>
    <x v="0"/>
    <n v="-159172507"/>
  </r>
  <r>
    <n v="50"/>
    <x v="0"/>
    <x v="1"/>
    <x v="6"/>
    <x v="49"/>
    <x v="1"/>
    <x v="0"/>
    <n v="-173712269"/>
  </r>
  <r>
    <n v="50"/>
    <x v="0"/>
    <x v="1"/>
    <x v="6"/>
    <x v="49"/>
    <x v="2"/>
    <x v="0"/>
    <n v="-91164041"/>
  </r>
  <r>
    <n v="50"/>
    <x v="0"/>
    <x v="1"/>
    <x v="6"/>
    <x v="49"/>
    <x v="3"/>
    <x v="0"/>
    <n v="-47541553"/>
  </r>
  <r>
    <n v="50"/>
    <x v="0"/>
    <x v="1"/>
    <x v="6"/>
    <x v="49"/>
    <x v="4"/>
    <x v="0"/>
    <n v="-21559014"/>
  </r>
  <r>
    <n v="50"/>
    <x v="0"/>
    <x v="1"/>
    <x v="6"/>
    <x v="49"/>
    <x v="5"/>
    <x v="0"/>
    <n v="-58791781"/>
  </r>
  <r>
    <n v="50"/>
    <x v="0"/>
    <x v="1"/>
    <x v="6"/>
    <x v="49"/>
    <x v="0"/>
    <x v="1"/>
    <n v="-1.5573701525466171E-2"/>
  </r>
  <r>
    <n v="50"/>
    <x v="0"/>
    <x v="1"/>
    <x v="6"/>
    <x v="49"/>
    <x v="1"/>
    <x v="1"/>
    <n v="-1.4565323119128212E-2"/>
  </r>
  <r>
    <n v="50"/>
    <x v="0"/>
    <x v="1"/>
    <x v="6"/>
    <x v="49"/>
    <x v="2"/>
    <x v="1"/>
    <n v="-6.7965450478243419E-3"/>
  </r>
  <r>
    <n v="50"/>
    <x v="0"/>
    <x v="1"/>
    <x v="6"/>
    <x v="49"/>
    <x v="3"/>
    <x v="1"/>
    <n v="-3.0710764926388215E-3"/>
  </r>
  <r>
    <n v="50"/>
    <x v="0"/>
    <x v="1"/>
    <x v="6"/>
    <x v="49"/>
    <x v="4"/>
    <x v="1"/>
    <n v="-1.2174674337395921E-3"/>
  </r>
  <r>
    <n v="50"/>
    <x v="0"/>
    <x v="1"/>
    <x v="6"/>
    <x v="49"/>
    <x v="5"/>
    <x v="1"/>
    <n v="-2.7754549139228871E-3"/>
  </r>
  <r>
    <n v="50"/>
    <x v="0"/>
    <x v="1"/>
    <x v="6"/>
    <x v="49"/>
    <x v="1"/>
    <x v="2"/>
    <n v="9.1345938278147493E-2"/>
  </r>
  <r>
    <n v="50"/>
    <x v="0"/>
    <x v="1"/>
    <x v="6"/>
    <x v="49"/>
    <x v="2"/>
    <x v="2"/>
    <n v="-0.47520090823291244"/>
  </r>
  <r>
    <n v="50"/>
    <x v="0"/>
    <x v="1"/>
    <x v="6"/>
    <x v="49"/>
    <x v="3"/>
    <x v="2"/>
    <n v="-0.47850542298799587"/>
  </r>
  <r>
    <n v="50"/>
    <x v="0"/>
    <x v="1"/>
    <x v="6"/>
    <x v="49"/>
    <x v="4"/>
    <x v="2"/>
    <n v="-0.54652272297457338"/>
  </r>
  <r>
    <n v="50"/>
    <x v="0"/>
    <x v="1"/>
    <x v="6"/>
    <x v="49"/>
    <x v="5"/>
    <x v="2"/>
    <n v="1.7270162262522766"/>
  </r>
  <r>
    <n v="51"/>
    <x v="0"/>
    <x v="1"/>
    <x v="6"/>
    <x v="50"/>
    <x v="0"/>
    <x v="0"/>
    <n v="40789882"/>
  </r>
  <r>
    <n v="51"/>
    <x v="0"/>
    <x v="1"/>
    <x v="6"/>
    <x v="50"/>
    <x v="1"/>
    <x v="0"/>
    <n v="6139834"/>
  </r>
  <r>
    <n v="51"/>
    <x v="0"/>
    <x v="1"/>
    <x v="6"/>
    <x v="50"/>
    <x v="2"/>
    <x v="0"/>
    <n v="0"/>
  </r>
  <r>
    <n v="51"/>
    <x v="0"/>
    <x v="1"/>
    <x v="6"/>
    <x v="50"/>
    <x v="3"/>
    <x v="0"/>
    <n v="0"/>
  </r>
  <r>
    <n v="51"/>
    <x v="0"/>
    <x v="1"/>
    <x v="6"/>
    <x v="50"/>
    <x v="4"/>
    <x v="0"/>
    <n v="0"/>
  </r>
  <r>
    <n v="51"/>
    <x v="0"/>
    <x v="1"/>
    <x v="6"/>
    <x v="50"/>
    <x v="5"/>
    <x v="0"/>
    <n v="0"/>
  </r>
  <r>
    <n v="51"/>
    <x v="0"/>
    <x v="1"/>
    <x v="6"/>
    <x v="50"/>
    <x v="0"/>
    <x v="1"/>
    <n v="3.9909495647196475E-3"/>
  </r>
  <r>
    <n v="51"/>
    <x v="0"/>
    <x v="1"/>
    <x v="6"/>
    <x v="50"/>
    <x v="1"/>
    <x v="1"/>
    <n v="5.1480915321996891E-4"/>
  </r>
  <r>
    <n v="51"/>
    <x v="0"/>
    <x v="1"/>
    <x v="6"/>
    <x v="50"/>
    <x v="2"/>
    <x v="1"/>
    <n v="0"/>
  </r>
  <r>
    <n v="51"/>
    <x v="0"/>
    <x v="1"/>
    <x v="6"/>
    <x v="50"/>
    <x v="3"/>
    <x v="1"/>
    <n v="0"/>
  </r>
  <r>
    <n v="51"/>
    <x v="0"/>
    <x v="1"/>
    <x v="6"/>
    <x v="50"/>
    <x v="4"/>
    <x v="1"/>
    <n v="0"/>
  </r>
  <r>
    <n v="51"/>
    <x v="0"/>
    <x v="1"/>
    <x v="6"/>
    <x v="50"/>
    <x v="5"/>
    <x v="1"/>
    <n v="0"/>
  </r>
  <r>
    <n v="51"/>
    <x v="0"/>
    <x v="1"/>
    <x v="6"/>
    <x v="50"/>
    <x v="1"/>
    <x v="2"/>
    <n v="-0.84947654420770324"/>
  </r>
  <r>
    <n v="51"/>
    <x v="0"/>
    <x v="1"/>
    <x v="6"/>
    <x v="50"/>
    <x v="2"/>
    <x v="2"/>
    <n v="-1"/>
  </r>
  <r>
    <n v="52"/>
    <x v="0"/>
    <x v="1"/>
    <x v="6"/>
    <x v="51"/>
    <x v="0"/>
    <x v="0"/>
    <n v="-118382625"/>
  </r>
  <r>
    <n v="52"/>
    <x v="0"/>
    <x v="1"/>
    <x v="6"/>
    <x v="51"/>
    <x v="1"/>
    <x v="0"/>
    <n v="-167572435"/>
  </r>
  <r>
    <n v="52"/>
    <x v="0"/>
    <x v="1"/>
    <x v="6"/>
    <x v="51"/>
    <x v="2"/>
    <x v="0"/>
    <n v="-91164041"/>
  </r>
  <r>
    <n v="52"/>
    <x v="0"/>
    <x v="1"/>
    <x v="6"/>
    <x v="51"/>
    <x v="3"/>
    <x v="0"/>
    <n v="-47541553"/>
  </r>
  <r>
    <n v="52"/>
    <x v="0"/>
    <x v="1"/>
    <x v="6"/>
    <x v="51"/>
    <x v="4"/>
    <x v="0"/>
    <n v="-21559014"/>
  </r>
  <r>
    <n v="52"/>
    <x v="0"/>
    <x v="1"/>
    <x v="6"/>
    <x v="51"/>
    <x v="5"/>
    <x v="0"/>
    <n v="-58791781"/>
  </r>
  <r>
    <n v="52"/>
    <x v="0"/>
    <x v="1"/>
    <x v="6"/>
    <x v="51"/>
    <x v="0"/>
    <x v="1"/>
    <n v="-1.1582751960746523E-2"/>
  </r>
  <r>
    <n v="52"/>
    <x v="0"/>
    <x v="1"/>
    <x v="6"/>
    <x v="51"/>
    <x v="1"/>
    <x v="1"/>
    <n v="-1.4050513965908245E-2"/>
  </r>
  <r>
    <n v="52"/>
    <x v="0"/>
    <x v="1"/>
    <x v="6"/>
    <x v="51"/>
    <x v="2"/>
    <x v="1"/>
    <n v="-6.7965450478243419E-3"/>
  </r>
  <r>
    <n v="52"/>
    <x v="0"/>
    <x v="1"/>
    <x v="6"/>
    <x v="51"/>
    <x v="3"/>
    <x v="1"/>
    <n v="-3.0710764926388215E-3"/>
  </r>
  <r>
    <n v="52"/>
    <x v="0"/>
    <x v="1"/>
    <x v="6"/>
    <x v="51"/>
    <x v="4"/>
    <x v="1"/>
    <n v="-1.2174674337395921E-3"/>
  </r>
  <r>
    <n v="52"/>
    <x v="0"/>
    <x v="1"/>
    <x v="6"/>
    <x v="51"/>
    <x v="5"/>
    <x v="1"/>
    <n v="-2.7754549139228871E-3"/>
  </r>
  <r>
    <n v="52"/>
    <x v="0"/>
    <x v="1"/>
    <x v="6"/>
    <x v="51"/>
    <x v="1"/>
    <x v="2"/>
    <n v="0.41551545254212768"/>
  </r>
  <r>
    <n v="52"/>
    <x v="0"/>
    <x v="1"/>
    <x v="6"/>
    <x v="51"/>
    <x v="2"/>
    <x v="2"/>
    <n v="-0.45597233220368255"/>
  </r>
  <r>
    <n v="52"/>
    <x v="0"/>
    <x v="1"/>
    <x v="6"/>
    <x v="51"/>
    <x v="3"/>
    <x v="2"/>
    <n v="-0.47850542298799587"/>
  </r>
  <r>
    <n v="52"/>
    <x v="0"/>
    <x v="1"/>
    <x v="6"/>
    <x v="51"/>
    <x v="4"/>
    <x v="2"/>
    <n v="-0.54652272297457338"/>
  </r>
  <r>
    <n v="52"/>
    <x v="0"/>
    <x v="1"/>
    <x v="6"/>
    <x v="51"/>
    <x v="5"/>
    <x v="2"/>
    <n v="1.7270162262522766"/>
  </r>
  <r>
    <n v="53"/>
    <x v="0"/>
    <x v="1"/>
    <x v="7"/>
    <x v="52"/>
    <x v="0"/>
    <x v="0"/>
    <n v="1878889916"/>
  </r>
  <r>
    <n v="53"/>
    <x v="0"/>
    <x v="1"/>
    <x v="7"/>
    <x v="52"/>
    <x v="1"/>
    <x v="0"/>
    <n v="2334290683"/>
  </r>
  <r>
    <n v="53"/>
    <x v="0"/>
    <x v="1"/>
    <x v="7"/>
    <x v="52"/>
    <x v="2"/>
    <x v="0"/>
    <n v="2862490686"/>
  </r>
  <r>
    <n v="53"/>
    <x v="0"/>
    <x v="1"/>
    <x v="7"/>
    <x v="52"/>
    <x v="3"/>
    <x v="0"/>
    <n v="2893616867"/>
  </r>
  <r>
    <n v="53"/>
    <x v="0"/>
    <x v="1"/>
    <x v="7"/>
    <x v="52"/>
    <x v="4"/>
    <x v="0"/>
    <n v="3988930144"/>
  </r>
  <r>
    <n v="53"/>
    <x v="0"/>
    <x v="1"/>
    <x v="7"/>
    <x v="52"/>
    <x v="5"/>
    <x v="0"/>
    <n v="5272115276"/>
  </r>
  <r>
    <n v="53"/>
    <x v="0"/>
    <x v="1"/>
    <x v="7"/>
    <x v="52"/>
    <x v="0"/>
    <x v="1"/>
    <n v="0.18383369906332006"/>
  </r>
  <r>
    <n v="53"/>
    <x v="0"/>
    <x v="1"/>
    <x v="7"/>
    <x v="52"/>
    <x v="1"/>
    <x v="1"/>
    <n v="0.19572421825809833"/>
  </r>
  <r>
    <n v="53"/>
    <x v="0"/>
    <x v="1"/>
    <x v="7"/>
    <x v="52"/>
    <x v="2"/>
    <x v="1"/>
    <n v="0.21340702631179548"/>
  </r>
  <r>
    <n v="53"/>
    <x v="0"/>
    <x v="1"/>
    <x v="7"/>
    <x v="52"/>
    <x v="3"/>
    <x v="1"/>
    <n v="0.18692108646402222"/>
  </r>
  <r>
    <n v="53"/>
    <x v="0"/>
    <x v="1"/>
    <x v="7"/>
    <x v="52"/>
    <x v="4"/>
    <x v="1"/>
    <n v="0.22526041987737389"/>
  </r>
  <r>
    <n v="53"/>
    <x v="0"/>
    <x v="1"/>
    <x v="7"/>
    <x v="52"/>
    <x v="5"/>
    <x v="1"/>
    <n v="0.24888714035627052"/>
  </r>
  <r>
    <n v="53"/>
    <x v="0"/>
    <x v="1"/>
    <x v="7"/>
    <x v="52"/>
    <x v="1"/>
    <x v="2"/>
    <n v="0.24237756726562792"/>
  </r>
  <r>
    <n v="53"/>
    <x v="0"/>
    <x v="1"/>
    <x v="7"/>
    <x v="52"/>
    <x v="2"/>
    <x v="2"/>
    <n v="0.22627858940051299"/>
  </r>
  <r>
    <n v="53"/>
    <x v="0"/>
    <x v="1"/>
    <x v="7"/>
    <x v="52"/>
    <x v="3"/>
    <x v="2"/>
    <n v="1.0873810403028854E-2"/>
  </r>
  <r>
    <n v="53"/>
    <x v="0"/>
    <x v="1"/>
    <x v="7"/>
    <x v="52"/>
    <x v="4"/>
    <x v="2"/>
    <n v="0.37852740267428087"/>
  </r>
  <r>
    <n v="53"/>
    <x v="0"/>
    <x v="1"/>
    <x v="7"/>
    <x v="52"/>
    <x v="5"/>
    <x v="2"/>
    <n v="0.3216865389157339"/>
  </r>
  <r>
    <n v="54"/>
    <x v="0"/>
    <x v="1"/>
    <x v="6"/>
    <x v="53"/>
    <x v="0"/>
    <x v="0"/>
    <n v="0"/>
  </r>
  <r>
    <n v="54"/>
    <x v="0"/>
    <x v="1"/>
    <x v="6"/>
    <x v="53"/>
    <x v="1"/>
    <x v="0"/>
    <n v="0"/>
  </r>
  <r>
    <n v="54"/>
    <x v="0"/>
    <x v="1"/>
    <x v="6"/>
    <x v="53"/>
    <x v="2"/>
    <x v="0"/>
    <n v="0"/>
  </r>
  <r>
    <n v="54"/>
    <x v="0"/>
    <x v="1"/>
    <x v="6"/>
    <x v="53"/>
    <x v="3"/>
    <x v="0"/>
    <n v="0"/>
  </r>
  <r>
    <n v="54"/>
    <x v="0"/>
    <x v="1"/>
    <x v="6"/>
    <x v="53"/>
    <x v="4"/>
    <x v="0"/>
    <n v="0"/>
  </r>
  <r>
    <n v="54"/>
    <x v="0"/>
    <x v="1"/>
    <x v="6"/>
    <x v="53"/>
    <x v="5"/>
    <x v="0"/>
    <n v="0"/>
  </r>
  <r>
    <n v="54"/>
    <x v="0"/>
    <x v="1"/>
    <x v="6"/>
    <x v="53"/>
    <x v="0"/>
    <x v="1"/>
    <n v="0"/>
  </r>
  <r>
    <n v="54"/>
    <x v="0"/>
    <x v="1"/>
    <x v="6"/>
    <x v="53"/>
    <x v="1"/>
    <x v="1"/>
    <n v="0"/>
  </r>
  <r>
    <n v="54"/>
    <x v="0"/>
    <x v="1"/>
    <x v="6"/>
    <x v="53"/>
    <x v="2"/>
    <x v="1"/>
    <n v="0"/>
  </r>
  <r>
    <n v="54"/>
    <x v="0"/>
    <x v="1"/>
    <x v="6"/>
    <x v="53"/>
    <x v="3"/>
    <x v="1"/>
    <n v="0"/>
  </r>
  <r>
    <n v="54"/>
    <x v="0"/>
    <x v="1"/>
    <x v="6"/>
    <x v="53"/>
    <x v="4"/>
    <x v="1"/>
    <n v="0"/>
  </r>
  <r>
    <n v="54"/>
    <x v="0"/>
    <x v="1"/>
    <x v="6"/>
    <x v="53"/>
    <x v="5"/>
    <x v="1"/>
    <n v="0"/>
  </r>
  <r>
    <n v="55"/>
    <x v="0"/>
    <x v="1"/>
    <x v="6"/>
    <x v="54"/>
    <x v="0"/>
    <x v="0"/>
    <n v="77127609"/>
  </r>
  <r>
    <n v="55"/>
    <x v="0"/>
    <x v="1"/>
    <x v="6"/>
    <x v="54"/>
    <x v="1"/>
    <x v="0"/>
    <n v="94175889"/>
  </r>
  <r>
    <n v="55"/>
    <x v="0"/>
    <x v="1"/>
    <x v="6"/>
    <x v="54"/>
    <x v="2"/>
    <x v="0"/>
    <n v="256194382"/>
  </r>
  <r>
    <n v="55"/>
    <x v="0"/>
    <x v="1"/>
    <x v="6"/>
    <x v="54"/>
    <x v="3"/>
    <x v="0"/>
    <n v="81858510"/>
  </r>
  <r>
    <n v="55"/>
    <x v="0"/>
    <x v="1"/>
    <x v="6"/>
    <x v="54"/>
    <x v="4"/>
    <x v="0"/>
    <n v="74046389"/>
  </r>
  <r>
    <n v="55"/>
    <x v="0"/>
    <x v="1"/>
    <x v="6"/>
    <x v="54"/>
    <x v="5"/>
    <x v="0"/>
    <n v="98847147"/>
  </r>
  <r>
    <n v="55"/>
    <x v="0"/>
    <x v="1"/>
    <x v="6"/>
    <x v="54"/>
    <x v="0"/>
    <x v="1"/>
    <n v="7.5462929156406289E-3"/>
  </r>
  <r>
    <n v="55"/>
    <x v="0"/>
    <x v="1"/>
    <x v="6"/>
    <x v="54"/>
    <x v="1"/>
    <x v="1"/>
    <n v="7.8964039858126101E-3"/>
  </r>
  <r>
    <n v="55"/>
    <x v="0"/>
    <x v="1"/>
    <x v="6"/>
    <x v="54"/>
    <x v="2"/>
    <x v="1"/>
    <n v="1.9100038119882354E-2"/>
  </r>
  <r>
    <n v="55"/>
    <x v="0"/>
    <x v="1"/>
    <x v="6"/>
    <x v="54"/>
    <x v="3"/>
    <x v="1"/>
    <n v="5.2878740789860171E-3"/>
  </r>
  <r>
    <n v="55"/>
    <x v="0"/>
    <x v="1"/>
    <x v="6"/>
    <x v="54"/>
    <x v="4"/>
    <x v="1"/>
    <n v="4.1815023262897627E-3"/>
  </r>
  <r>
    <n v="55"/>
    <x v="0"/>
    <x v="1"/>
    <x v="6"/>
    <x v="54"/>
    <x v="5"/>
    <x v="1"/>
    <n v="4.6663971596371265E-3"/>
  </r>
  <r>
    <n v="55"/>
    <x v="0"/>
    <x v="1"/>
    <x v="6"/>
    <x v="54"/>
    <x v="1"/>
    <x v="2"/>
    <n v="0.22103991321706862"/>
  </r>
  <r>
    <n v="55"/>
    <x v="0"/>
    <x v="1"/>
    <x v="6"/>
    <x v="54"/>
    <x v="2"/>
    <x v="2"/>
    <n v="1.7203818803345727"/>
  </r>
  <r>
    <n v="55"/>
    <x v="0"/>
    <x v="1"/>
    <x v="6"/>
    <x v="54"/>
    <x v="3"/>
    <x v="2"/>
    <n v="-0.68048280621547741"/>
  </r>
  <r>
    <n v="55"/>
    <x v="0"/>
    <x v="1"/>
    <x v="6"/>
    <x v="54"/>
    <x v="4"/>
    <x v="2"/>
    <n v="-9.5434439253780701E-2"/>
  </r>
  <r>
    <n v="55"/>
    <x v="0"/>
    <x v="1"/>
    <x v="6"/>
    <x v="54"/>
    <x v="5"/>
    <x v="2"/>
    <n v="0.33493541460880694"/>
  </r>
  <r>
    <n v="56"/>
    <x v="0"/>
    <x v="1"/>
    <x v="6"/>
    <x v="55"/>
    <x v="0"/>
    <x v="0"/>
    <n v="-685718087"/>
  </r>
  <r>
    <n v="56"/>
    <x v="0"/>
    <x v="1"/>
    <x v="6"/>
    <x v="55"/>
    <x v="1"/>
    <x v="0"/>
    <n v="-1278642758"/>
  </r>
  <r>
    <n v="56"/>
    <x v="0"/>
    <x v="1"/>
    <x v="6"/>
    <x v="55"/>
    <x v="2"/>
    <x v="0"/>
    <n v="-1094318864"/>
  </r>
  <r>
    <n v="56"/>
    <x v="0"/>
    <x v="1"/>
    <x v="6"/>
    <x v="55"/>
    <x v="3"/>
    <x v="0"/>
    <n v="-513342379"/>
  </r>
  <r>
    <n v="56"/>
    <x v="0"/>
    <x v="1"/>
    <x v="6"/>
    <x v="55"/>
    <x v="4"/>
    <x v="0"/>
    <n v="-357736072"/>
  </r>
  <r>
    <n v="56"/>
    <x v="0"/>
    <x v="1"/>
    <x v="6"/>
    <x v="55"/>
    <x v="5"/>
    <x v="0"/>
    <n v="-1021989065"/>
  </r>
  <r>
    <n v="56"/>
    <x v="0"/>
    <x v="1"/>
    <x v="6"/>
    <x v="55"/>
    <x v="0"/>
    <x v="1"/>
    <n v="-6.7091792538969339E-2"/>
  </r>
  <r>
    <n v="56"/>
    <x v="0"/>
    <x v="1"/>
    <x v="6"/>
    <x v="55"/>
    <x v="1"/>
    <x v="1"/>
    <n v="-0.10721087826101253"/>
  </r>
  <r>
    <n v="56"/>
    <x v="0"/>
    <x v="1"/>
    <x v="6"/>
    <x v="55"/>
    <x v="2"/>
    <x v="1"/>
    <n v="-8.1584661828011329E-2"/>
  </r>
  <r>
    <n v="56"/>
    <x v="0"/>
    <x v="1"/>
    <x v="6"/>
    <x v="55"/>
    <x v="3"/>
    <x v="1"/>
    <n v="-3.316075334817499E-2"/>
  </r>
  <r>
    <n v="56"/>
    <x v="0"/>
    <x v="1"/>
    <x v="6"/>
    <x v="55"/>
    <x v="4"/>
    <x v="1"/>
    <n v="-2.020185234509899E-2"/>
  </r>
  <r>
    <n v="56"/>
    <x v="0"/>
    <x v="1"/>
    <x v="6"/>
    <x v="55"/>
    <x v="5"/>
    <x v="1"/>
    <n v="-4.8246277356858894E-2"/>
  </r>
  <r>
    <n v="56"/>
    <x v="0"/>
    <x v="1"/>
    <x v="6"/>
    <x v="55"/>
    <x v="1"/>
    <x v="2"/>
    <n v="0.86467701850191969"/>
  </r>
  <r>
    <n v="56"/>
    <x v="0"/>
    <x v="1"/>
    <x v="6"/>
    <x v="55"/>
    <x v="2"/>
    <x v="2"/>
    <n v="-0.14415589721738367"/>
  </r>
  <r>
    <n v="56"/>
    <x v="0"/>
    <x v="1"/>
    <x v="6"/>
    <x v="55"/>
    <x v="3"/>
    <x v="2"/>
    <n v="-0.530902376000712"/>
  </r>
  <r>
    <n v="56"/>
    <x v="0"/>
    <x v="1"/>
    <x v="6"/>
    <x v="55"/>
    <x v="4"/>
    <x v="2"/>
    <n v="-0.30312382800563598"/>
  </r>
  <r>
    <n v="56"/>
    <x v="0"/>
    <x v="1"/>
    <x v="6"/>
    <x v="55"/>
    <x v="5"/>
    <x v="2"/>
    <n v="1.8568241924454294"/>
  </r>
  <r>
    <n v="57"/>
    <x v="0"/>
    <x v="1"/>
    <x v="6"/>
    <x v="56"/>
    <x v="0"/>
    <x v="0"/>
    <n v="-2450775108"/>
  </r>
  <r>
    <n v="57"/>
    <x v="0"/>
    <x v="1"/>
    <x v="6"/>
    <x v="56"/>
    <x v="1"/>
    <x v="0"/>
    <n v="209867458"/>
  </r>
  <r>
    <n v="57"/>
    <x v="0"/>
    <x v="1"/>
    <x v="6"/>
    <x v="56"/>
    <x v="2"/>
    <x v="0"/>
    <n v="-42507616"/>
  </r>
  <r>
    <n v="57"/>
    <x v="0"/>
    <x v="1"/>
    <x v="6"/>
    <x v="56"/>
    <x v="3"/>
    <x v="0"/>
    <n v="504206862"/>
  </r>
  <r>
    <n v="57"/>
    <x v="0"/>
    <x v="1"/>
    <x v="6"/>
    <x v="56"/>
    <x v="4"/>
    <x v="0"/>
    <n v="51411660"/>
  </r>
  <r>
    <n v="57"/>
    <x v="0"/>
    <x v="1"/>
    <x v="6"/>
    <x v="56"/>
    <x v="5"/>
    <x v="0"/>
    <n v="10166306"/>
  </r>
  <r>
    <n v="57"/>
    <x v="0"/>
    <x v="1"/>
    <x v="6"/>
    <x v="56"/>
    <x v="0"/>
    <x v="1"/>
    <n v="-0.23978789275483434"/>
  </r>
  <r>
    <n v="57"/>
    <x v="0"/>
    <x v="1"/>
    <x v="6"/>
    <x v="56"/>
    <x v="1"/>
    <x v="1"/>
    <n v="1.7596841924620011E-2"/>
  </r>
  <r>
    <n v="57"/>
    <x v="0"/>
    <x v="1"/>
    <x v="6"/>
    <x v="56"/>
    <x v="2"/>
    <x v="1"/>
    <n v="-3.1690667049261096E-3"/>
  </r>
  <r>
    <n v="57"/>
    <x v="0"/>
    <x v="1"/>
    <x v="6"/>
    <x v="56"/>
    <x v="3"/>
    <x v="1"/>
    <n v="3.2570619670657087E-2"/>
  </r>
  <r>
    <n v="57"/>
    <x v="0"/>
    <x v="1"/>
    <x v="6"/>
    <x v="56"/>
    <x v="4"/>
    <x v="1"/>
    <n v="2.9032877739442278E-3"/>
  </r>
  <r>
    <n v="57"/>
    <x v="0"/>
    <x v="1"/>
    <x v="6"/>
    <x v="56"/>
    <x v="5"/>
    <x v="1"/>
    <n v="4.7993313800348607E-4"/>
  </r>
  <r>
    <n v="57"/>
    <x v="0"/>
    <x v="1"/>
    <x v="6"/>
    <x v="56"/>
    <x v="1"/>
    <x v="2"/>
    <n v="-1.0856330951440363"/>
  </r>
  <r>
    <n v="57"/>
    <x v="0"/>
    <x v="1"/>
    <x v="6"/>
    <x v="56"/>
    <x v="2"/>
    <x v="2"/>
    <n v="-1.2025450558418638"/>
  </r>
  <r>
    <n v="57"/>
    <x v="0"/>
    <x v="1"/>
    <x v="6"/>
    <x v="56"/>
    <x v="3"/>
    <x v="2"/>
    <n v="-12.861565278090401"/>
  </r>
  <r>
    <n v="57"/>
    <x v="0"/>
    <x v="1"/>
    <x v="6"/>
    <x v="56"/>
    <x v="4"/>
    <x v="2"/>
    <n v="-0.89803458882715481"/>
  </r>
  <r>
    <n v="57"/>
    <x v="0"/>
    <x v="1"/>
    <x v="6"/>
    <x v="56"/>
    <x v="5"/>
    <x v="2"/>
    <n v="-0.80225680322323767"/>
  </r>
  <r>
    <n v="58"/>
    <x v="0"/>
    <x v="1"/>
    <x v="7"/>
    <x v="57"/>
    <x v="0"/>
    <x v="0"/>
    <n v="-1180475670"/>
  </r>
  <r>
    <n v="58"/>
    <x v="0"/>
    <x v="1"/>
    <x v="7"/>
    <x v="57"/>
    <x v="1"/>
    <x v="0"/>
    <n v="1359691272"/>
  </r>
  <r>
    <n v="58"/>
    <x v="0"/>
    <x v="1"/>
    <x v="7"/>
    <x v="57"/>
    <x v="2"/>
    <x v="0"/>
    <n v="1981858588"/>
  </r>
  <r>
    <n v="58"/>
    <x v="0"/>
    <x v="1"/>
    <x v="7"/>
    <x v="57"/>
    <x v="3"/>
    <x v="0"/>
    <n v="2966339860"/>
  </r>
  <r>
    <n v="58"/>
    <x v="0"/>
    <x v="1"/>
    <x v="7"/>
    <x v="57"/>
    <x v="4"/>
    <x v="0"/>
    <n v="3756652121"/>
  </r>
  <r>
    <n v="58"/>
    <x v="0"/>
    <x v="1"/>
    <x v="7"/>
    <x v="57"/>
    <x v="5"/>
    <x v="0"/>
    <n v="4359139664"/>
  </r>
  <r>
    <n v="58"/>
    <x v="0"/>
    <x v="1"/>
    <x v="7"/>
    <x v="57"/>
    <x v="0"/>
    <x v="1"/>
    <n v="-0.115499693314843"/>
  </r>
  <r>
    <n v="58"/>
    <x v="0"/>
    <x v="1"/>
    <x v="7"/>
    <x v="57"/>
    <x v="1"/>
    <x v="1"/>
    <n v="0.11400658590751842"/>
  </r>
  <r>
    <n v="58"/>
    <x v="0"/>
    <x v="1"/>
    <x v="7"/>
    <x v="57"/>
    <x v="2"/>
    <x v="1"/>
    <n v="0.1477533358987404"/>
  </r>
  <r>
    <n v="58"/>
    <x v="0"/>
    <x v="1"/>
    <x v="7"/>
    <x v="57"/>
    <x v="3"/>
    <x v="1"/>
    <n v="0.19161882686549034"/>
  </r>
  <r>
    <n v="58"/>
    <x v="0"/>
    <x v="1"/>
    <x v="7"/>
    <x v="57"/>
    <x v="4"/>
    <x v="1"/>
    <n v="0.21214335763250888"/>
  </r>
  <r>
    <n v="58"/>
    <x v="0"/>
    <x v="1"/>
    <x v="7"/>
    <x v="57"/>
    <x v="5"/>
    <x v="1"/>
    <n v="0.20578719329705222"/>
  </r>
  <r>
    <n v="58"/>
    <x v="0"/>
    <x v="1"/>
    <x v="7"/>
    <x v="57"/>
    <x v="1"/>
    <x v="2"/>
    <n v="-2.1518164300667038"/>
  </r>
  <r>
    <n v="58"/>
    <x v="0"/>
    <x v="1"/>
    <x v="7"/>
    <x v="57"/>
    <x v="2"/>
    <x v="2"/>
    <n v="0.45757984096260346"/>
  </r>
  <r>
    <n v="58"/>
    <x v="0"/>
    <x v="1"/>
    <x v="7"/>
    <x v="57"/>
    <x v="3"/>
    <x v="2"/>
    <n v="0.49674647725168575"/>
  </r>
  <r>
    <n v="58"/>
    <x v="0"/>
    <x v="1"/>
    <x v="7"/>
    <x v="57"/>
    <x v="4"/>
    <x v="2"/>
    <n v="0.26642674079833861"/>
  </r>
  <r>
    <n v="58"/>
    <x v="0"/>
    <x v="1"/>
    <x v="7"/>
    <x v="57"/>
    <x v="5"/>
    <x v="2"/>
    <n v="0.16037884893095217"/>
  </r>
  <r>
    <n v="59"/>
    <x v="0"/>
    <x v="1"/>
    <x v="6"/>
    <x v="58"/>
    <x v="0"/>
    <x v="0"/>
    <n v="197613719"/>
  </r>
  <r>
    <n v="59"/>
    <x v="0"/>
    <x v="1"/>
    <x v="6"/>
    <x v="58"/>
    <x v="1"/>
    <x v="0"/>
    <n v="-418095793"/>
  </r>
  <r>
    <n v="59"/>
    <x v="0"/>
    <x v="1"/>
    <x v="6"/>
    <x v="58"/>
    <x v="2"/>
    <x v="0"/>
    <n v="-527258068"/>
  </r>
  <r>
    <n v="59"/>
    <x v="0"/>
    <x v="1"/>
    <x v="6"/>
    <x v="58"/>
    <x v="3"/>
    <x v="0"/>
    <n v="-741198704"/>
  </r>
  <r>
    <n v="59"/>
    <x v="0"/>
    <x v="1"/>
    <x v="6"/>
    <x v="58"/>
    <x v="4"/>
    <x v="0"/>
    <n v="-964958593"/>
  </r>
  <r>
    <n v="59"/>
    <x v="0"/>
    <x v="1"/>
    <x v="6"/>
    <x v="58"/>
    <x v="5"/>
    <x v="0"/>
    <n v="-1122839271"/>
  </r>
  <r>
    <n v="59"/>
    <x v="0"/>
    <x v="1"/>
    <x v="6"/>
    <x v="58"/>
    <x v="0"/>
    <x v="1"/>
    <n v="1.9334853330188129E-2"/>
  </r>
  <r>
    <n v="59"/>
    <x v="0"/>
    <x v="1"/>
    <x v="6"/>
    <x v="58"/>
    <x v="1"/>
    <x v="1"/>
    <n v="-3.5056247637828872E-2"/>
  </r>
  <r>
    <n v="59"/>
    <x v="0"/>
    <x v="1"/>
    <x v="6"/>
    <x v="58"/>
    <x v="2"/>
    <x v="1"/>
    <n v="-3.9308626204830367E-2"/>
  </r>
  <r>
    <n v="59"/>
    <x v="0"/>
    <x v="1"/>
    <x v="6"/>
    <x v="58"/>
    <x v="3"/>
    <x v="1"/>
    <n v="-4.7879755131868748E-2"/>
  </r>
  <r>
    <n v="59"/>
    <x v="0"/>
    <x v="1"/>
    <x v="6"/>
    <x v="58"/>
    <x v="4"/>
    <x v="1"/>
    <n v="-5.4492550627996135E-2"/>
  </r>
  <r>
    <n v="59"/>
    <x v="0"/>
    <x v="1"/>
    <x v="6"/>
    <x v="58"/>
    <x v="5"/>
    <x v="1"/>
    <n v="-5.300723535220922E-2"/>
  </r>
  <r>
    <n v="59"/>
    <x v="0"/>
    <x v="1"/>
    <x v="6"/>
    <x v="58"/>
    <x v="1"/>
    <x v="2"/>
    <n v="-3.1157225070998233"/>
  </r>
  <r>
    <n v="59"/>
    <x v="0"/>
    <x v="1"/>
    <x v="6"/>
    <x v="58"/>
    <x v="2"/>
    <x v="2"/>
    <n v="0.26109393308341661"/>
  </r>
  <r>
    <n v="59"/>
    <x v="0"/>
    <x v="1"/>
    <x v="6"/>
    <x v="58"/>
    <x v="3"/>
    <x v="2"/>
    <n v="0.40576076305768355"/>
  </r>
  <r>
    <n v="59"/>
    <x v="0"/>
    <x v="1"/>
    <x v="6"/>
    <x v="58"/>
    <x v="4"/>
    <x v="2"/>
    <n v="0.3018892070269999"/>
  </r>
  <r>
    <n v="59"/>
    <x v="0"/>
    <x v="1"/>
    <x v="6"/>
    <x v="58"/>
    <x v="5"/>
    <x v="2"/>
    <n v="0.1636139406864684"/>
  </r>
  <r>
    <n v="60"/>
    <x v="0"/>
    <x v="1"/>
    <x v="7"/>
    <x v="59"/>
    <x v="0"/>
    <x v="0"/>
    <n v="-982861951"/>
  </r>
  <r>
    <n v="60"/>
    <x v="0"/>
    <x v="1"/>
    <x v="7"/>
    <x v="59"/>
    <x v="1"/>
    <x v="0"/>
    <n v="941595479"/>
  </r>
  <r>
    <n v="60"/>
    <x v="0"/>
    <x v="1"/>
    <x v="7"/>
    <x v="59"/>
    <x v="2"/>
    <x v="0"/>
    <n v="1454600520"/>
  </r>
  <r>
    <n v="60"/>
    <x v="0"/>
    <x v="1"/>
    <x v="7"/>
    <x v="59"/>
    <x v="3"/>
    <x v="0"/>
    <n v="2225141156"/>
  </r>
  <r>
    <n v="60"/>
    <x v="0"/>
    <x v="1"/>
    <x v="7"/>
    <x v="59"/>
    <x v="4"/>
    <x v="0"/>
    <n v="2791693528"/>
  </r>
  <r>
    <n v="60"/>
    <x v="0"/>
    <x v="1"/>
    <x v="7"/>
    <x v="59"/>
    <x v="5"/>
    <x v="0"/>
    <n v="3236300393"/>
  </r>
  <r>
    <n v="60"/>
    <x v="0"/>
    <x v="1"/>
    <x v="7"/>
    <x v="59"/>
    <x v="0"/>
    <x v="1"/>
    <n v="-9.6164839984654873E-2"/>
  </r>
  <r>
    <n v="60"/>
    <x v="0"/>
    <x v="1"/>
    <x v="7"/>
    <x v="59"/>
    <x v="1"/>
    <x v="1"/>
    <n v="7.8950338269689543E-2"/>
  </r>
  <r>
    <n v="60"/>
    <x v="0"/>
    <x v="1"/>
    <x v="7"/>
    <x v="59"/>
    <x v="2"/>
    <x v="1"/>
    <n v="0.10844470969391004"/>
  </r>
  <r>
    <n v="60"/>
    <x v="0"/>
    <x v="1"/>
    <x v="7"/>
    <x v="59"/>
    <x v="3"/>
    <x v="1"/>
    <n v="0.1437390717336216"/>
  </r>
  <r>
    <n v="60"/>
    <x v="0"/>
    <x v="1"/>
    <x v="7"/>
    <x v="59"/>
    <x v="4"/>
    <x v="1"/>
    <n v="0.15765080700451273"/>
  </r>
  <r>
    <n v="60"/>
    <x v="0"/>
    <x v="1"/>
    <x v="7"/>
    <x v="59"/>
    <x v="5"/>
    <x v="1"/>
    <n v="0.152779957944843"/>
  </r>
  <r>
    <n v="60"/>
    <x v="0"/>
    <x v="1"/>
    <x v="7"/>
    <x v="59"/>
    <x v="1"/>
    <x v="2"/>
    <n v="-1.9580139693493943"/>
  </r>
  <r>
    <n v="60"/>
    <x v="0"/>
    <x v="1"/>
    <x v="7"/>
    <x v="59"/>
    <x v="2"/>
    <x v="2"/>
    <n v="0.54482530177908806"/>
  </r>
  <r>
    <n v="60"/>
    <x v="0"/>
    <x v="1"/>
    <x v="7"/>
    <x v="59"/>
    <x v="3"/>
    <x v="2"/>
    <n v="0.52972663312398649"/>
  </r>
  <r>
    <n v="60"/>
    <x v="0"/>
    <x v="1"/>
    <x v="7"/>
    <x v="59"/>
    <x v="4"/>
    <x v="2"/>
    <n v="0.25461412660150357"/>
  </r>
  <r>
    <n v="60"/>
    <x v="0"/>
    <x v="1"/>
    <x v="7"/>
    <x v="59"/>
    <x v="5"/>
    <x v="2"/>
    <n v="0.15926062819600448"/>
  </r>
  <r>
    <n v="61"/>
    <x v="0"/>
    <x v="1"/>
    <x v="6"/>
    <x v="60"/>
    <x v="0"/>
    <x v="0"/>
    <n v="0"/>
  </r>
  <r>
    <n v="61"/>
    <x v="0"/>
    <x v="1"/>
    <x v="6"/>
    <x v="60"/>
    <x v="1"/>
    <x v="0"/>
    <n v="0"/>
  </r>
  <r>
    <n v="61"/>
    <x v="0"/>
    <x v="1"/>
    <x v="6"/>
    <x v="60"/>
    <x v="2"/>
    <x v="0"/>
    <n v="0"/>
  </r>
  <r>
    <n v="61"/>
    <x v="0"/>
    <x v="1"/>
    <x v="6"/>
    <x v="60"/>
    <x v="3"/>
    <x v="0"/>
    <n v="0"/>
  </r>
  <r>
    <n v="61"/>
    <x v="0"/>
    <x v="1"/>
    <x v="6"/>
    <x v="60"/>
    <x v="4"/>
    <x v="0"/>
    <n v="12.24"/>
  </r>
  <r>
    <n v="61"/>
    <x v="0"/>
    <x v="1"/>
    <x v="6"/>
    <x v="60"/>
    <x v="5"/>
    <x v="0"/>
    <n v="14.75"/>
  </r>
  <r>
    <n v="61"/>
    <x v="0"/>
    <x v="1"/>
    <x v="6"/>
    <x v="60"/>
    <x v="0"/>
    <x v="1"/>
    <n v="0"/>
  </r>
  <r>
    <n v="61"/>
    <x v="0"/>
    <x v="1"/>
    <x v="6"/>
    <x v="60"/>
    <x v="1"/>
    <x v="1"/>
    <n v="0"/>
  </r>
  <r>
    <n v="61"/>
    <x v="0"/>
    <x v="1"/>
    <x v="6"/>
    <x v="60"/>
    <x v="2"/>
    <x v="1"/>
    <n v="0"/>
  </r>
  <r>
    <n v="61"/>
    <x v="0"/>
    <x v="1"/>
    <x v="6"/>
    <x v="60"/>
    <x v="3"/>
    <x v="1"/>
    <n v="0"/>
  </r>
  <r>
    <n v="61"/>
    <x v="0"/>
    <x v="1"/>
    <x v="6"/>
    <x v="60"/>
    <x v="4"/>
    <x v="1"/>
    <n v="6.9120978301570787E-10"/>
  </r>
  <r>
    <n v="61"/>
    <x v="0"/>
    <x v="1"/>
    <x v="6"/>
    <x v="60"/>
    <x v="5"/>
    <x v="1"/>
    <n v="6.9632114020091663E-10"/>
  </r>
  <r>
    <n v="61"/>
    <x v="0"/>
    <x v="1"/>
    <x v="6"/>
    <x v="60"/>
    <x v="5"/>
    <x v="2"/>
    <n v="0.20506535947712415"/>
  </r>
  <r>
    <n v="62"/>
    <x v="0"/>
    <x v="2"/>
    <x v="8"/>
    <x v="61"/>
    <x v="0"/>
    <x v="3"/>
    <n v="5286038210"/>
  </r>
  <r>
    <n v="62"/>
    <x v="0"/>
    <x v="2"/>
    <x v="8"/>
    <x v="61"/>
    <x v="1"/>
    <x v="3"/>
    <n v="6063627865"/>
  </r>
  <r>
    <n v="62"/>
    <x v="0"/>
    <x v="2"/>
    <x v="8"/>
    <x v="61"/>
    <x v="2"/>
    <x v="3"/>
    <n v="5822650285"/>
  </r>
  <r>
    <n v="62"/>
    <x v="0"/>
    <x v="2"/>
    <x v="8"/>
    <x v="61"/>
    <x v="3"/>
    <x v="3"/>
    <n v="5297139735"/>
  </r>
  <r>
    <n v="62"/>
    <x v="0"/>
    <x v="2"/>
    <x v="8"/>
    <x v="61"/>
    <x v="4"/>
    <x v="3"/>
    <n v="6829656886"/>
  </r>
  <r>
    <n v="62"/>
    <x v="0"/>
    <x v="2"/>
    <x v="8"/>
    <x v="61"/>
    <x v="5"/>
    <x v="3"/>
    <n v="3715479085"/>
  </r>
  <r>
    <n v="63"/>
    <x v="0"/>
    <x v="2"/>
    <x v="8"/>
    <x v="62"/>
    <x v="0"/>
    <x v="3"/>
    <n v="-1496727230"/>
  </r>
  <r>
    <n v="63"/>
    <x v="0"/>
    <x v="2"/>
    <x v="8"/>
    <x v="62"/>
    <x v="1"/>
    <x v="3"/>
    <n v="-1919275223"/>
  </r>
  <r>
    <n v="63"/>
    <x v="0"/>
    <x v="2"/>
    <x v="8"/>
    <x v="62"/>
    <x v="2"/>
    <x v="3"/>
    <n v="-413153585"/>
  </r>
  <r>
    <n v="63"/>
    <x v="0"/>
    <x v="2"/>
    <x v="8"/>
    <x v="62"/>
    <x v="3"/>
    <x v="3"/>
    <n v="-1679432364"/>
  </r>
  <r>
    <n v="63"/>
    <x v="0"/>
    <x v="2"/>
    <x v="8"/>
    <x v="62"/>
    <x v="4"/>
    <x v="3"/>
    <n v="-1012992393"/>
  </r>
  <r>
    <n v="63"/>
    <x v="0"/>
    <x v="2"/>
    <x v="8"/>
    <x v="62"/>
    <x v="5"/>
    <x v="3"/>
    <n v="-1588100986"/>
  </r>
  <r>
    <n v="64"/>
    <x v="0"/>
    <x v="2"/>
    <x v="9"/>
    <x v="63"/>
    <x v="0"/>
    <x v="4"/>
    <n v="0.86783785414010861"/>
  </r>
  <r>
    <n v="64"/>
    <x v="0"/>
    <x v="2"/>
    <x v="9"/>
    <x v="63"/>
    <x v="1"/>
    <x v="4"/>
    <n v="0.95586216554627923"/>
  </r>
  <r>
    <n v="64"/>
    <x v="0"/>
    <x v="2"/>
    <x v="9"/>
    <x v="63"/>
    <x v="2"/>
    <x v="4"/>
    <n v="0.66145454147691696"/>
  </r>
  <r>
    <n v="64"/>
    <x v="0"/>
    <x v="2"/>
    <x v="9"/>
    <x v="63"/>
    <x v="3"/>
    <x v="4"/>
    <n v="0.68308566861381848"/>
  </r>
  <r>
    <n v="64"/>
    <x v="0"/>
    <x v="2"/>
    <x v="9"/>
    <x v="63"/>
    <x v="4"/>
    <x v="4"/>
    <n v="0.59139058795966604"/>
  </r>
  <r>
    <n v="64"/>
    <x v="0"/>
    <x v="2"/>
    <x v="9"/>
    <x v="63"/>
    <x v="5"/>
    <x v="4"/>
    <n v="0.34725101352251708"/>
  </r>
  <r>
    <n v="65"/>
    <x v="0"/>
    <x v="2"/>
    <x v="9"/>
    <x v="64"/>
    <x v="0"/>
    <x v="4"/>
    <n v="2.224327323480443E-2"/>
  </r>
  <r>
    <n v="65"/>
    <x v="0"/>
    <x v="2"/>
    <x v="9"/>
    <x v="64"/>
    <x v="1"/>
    <x v="4"/>
    <n v="3.8156897539423737E-2"/>
  </r>
  <r>
    <n v="65"/>
    <x v="0"/>
    <x v="2"/>
    <x v="9"/>
    <x v="64"/>
    <x v="2"/>
    <x v="4"/>
    <n v="5.5018823176399848E-2"/>
  </r>
  <r>
    <n v="65"/>
    <x v="0"/>
    <x v="2"/>
    <x v="9"/>
    <x v="64"/>
    <x v="3"/>
    <x v="4"/>
    <n v="1.0239805650933203E-2"/>
  </r>
  <r>
    <n v="65"/>
    <x v="0"/>
    <x v="2"/>
    <x v="9"/>
    <x v="64"/>
    <x v="4"/>
    <x v="4"/>
    <n v="5.3629397780801495E-2"/>
  </r>
  <r>
    <n v="65"/>
    <x v="0"/>
    <x v="2"/>
    <x v="9"/>
    <x v="64"/>
    <x v="5"/>
    <x v="4"/>
    <n v="5.776170566448603E-3"/>
  </r>
  <r>
    <n v="66"/>
    <x v="0"/>
    <x v="2"/>
    <x v="10"/>
    <x v="65"/>
    <x v="0"/>
    <x v="5"/>
    <n v="-0.77550767511130303"/>
  </r>
  <r>
    <n v="66"/>
    <x v="0"/>
    <x v="2"/>
    <x v="10"/>
    <x v="65"/>
    <x v="1"/>
    <x v="5"/>
    <n v="0.61844324819253127"/>
  </r>
  <r>
    <n v="66"/>
    <x v="0"/>
    <x v="2"/>
    <x v="10"/>
    <x v="65"/>
    <x v="2"/>
    <x v="5"/>
    <n v="0.44857081738983334"/>
  </r>
  <r>
    <n v="66"/>
    <x v="0"/>
    <x v="2"/>
    <x v="10"/>
    <x v="65"/>
    <x v="3"/>
    <x v="5"/>
    <n v="1.2555606514730082"/>
  </r>
  <r>
    <n v="66"/>
    <x v="0"/>
    <x v="2"/>
    <x v="10"/>
    <x v="65"/>
    <x v="4"/>
    <x v="5"/>
    <n v="1.1548231211150761"/>
  </r>
  <r>
    <n v="66"/>
    <x v="0"/>
    <x v="2"/>
    <x v="10"/>
    <x v="65"/>
    <x v="5"/>
    <x v="5"/>
    <n v="3.2537830474044975"/>
  </r>
  <r>
    <n v="67"/>
    <x v="0"/>
    <x v="2"/>
    <x v="10"/>
    <x v="66"/>
    <x v="0"/>
    <x v="5"/>
    <n v="-0.12928241583435773"/>
  </r>
  <r>
    <n v="67"/>
    <x v="0"/>
    <x v="2"/>
    <x v="10"/>
    <x v="66"/>
    <x v="1"/>
    <x v="5"/>
    <n v="9.5327351231199661E-2"/>
  </r>
  <r>
    <n v="67"/>
    <x v="0"/>
    <x v="2"/>
    <x v="10"/>
    <x v="66"/>
    <x v="2"/>
    <x v="5"/>
    <n v="0.25838718108449454"/>
  </r>
  <r>
    <n v="67"/>
    <x v="0"/>
    <x v="2"/>
    <x v="10"/>
    <x v="66"/>
    <x v="3"/>
    <x v="5"/>
    <n v="0.2527930702591038"/>
  </r>
  <r>
    <n v="67"/>
    <x v="0"/>
    <x v="2"/>
    <x v="10"/>
    <x v="66"/>
    <x v="4"/>
    <x v="5"/>
    <n v="0.34658014142753835"/>
  </r>
  <r>
    <n v="67"/>
    <x v="0"/>
    <x v="2"/>
    <x v="10"/>
    <x v="66"/>
    <x v="5"/>
    <x v="5"/>
    <n v="0.508763780549480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2061B5-A950-487D-8DC5-C82D739303DD}" name="PivotTable1" cacheId="2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 fieldListSortAscending="1">
  <location ref="A3:J82" firstHeaderRow="1" firstDataRow="2" firstDataCol="4" rowPageCount="1" colPageCount="1"/>
  <pivotFields count="10">
    <pivotField compact="0" outline="0" showAll="0" insertBlankRow="1" defaultSubtotal="0"/>
    <pivotField axis="axisRow" compact="0" outline="0" showAll="0" insertBlankRow="1" defaultSubtotal="0">
      <items count="1">
        <item x="0"/>
      </items>
    </pivotField>
    <pivotField axis="axisRow" compact="0" outline="0" showAll="0" insertBlankRow="1" defaultSubtotal="0">
      <items count="3">
        <item x="0"/>
        <item x="1"/>
        <item x="2"/>
      </items>
    </pivotField>
    <pivotField axis="axisRow" compact="0" outline="0" showAll="0" insertBlankRow="1" defaultSubtotal="0">
      <items count="11">
        <item x="1"/>
        <item x="2"/>
        <item x="3"/>
        <item x="6"/>
        <item x="7"/>
        <item x="0"/>
        <item x="4"/>
        <item x="5"/>
        <item x="10"/>
        <item x="8"/>
        <item x="9"/>
      </items>
    </pivotField>
    <pivotField axis="axisRow" compact="0" outline="0" showAll="0" insertBlankRow="1" defaultSubtotal="0">
      <items count="67">
        <item x="14"/>
        <item x="9"/>
        <item x="41"/>
        <item x="52"/>
        <item x="35"/>
        <item x="45"/>
        <item x="47"/>
        <item x="48"/>
        <item x="11"/>
        <item x="60"/>
        <item x="24"/>
        <item x="10"/>
        <item x="42"/>
        <item x="7"/>
        <item x="19"/>
        <item x="23"/>
        <item x="26"/>
        <item x="44"/>
        <item x="29"/>
        <item x="16"/>
        <item x="55"/>
        <item x="54"/>
        <item x="50"/>
        <item x="0"/>
        <item x="64"/>
        <item x="53"/>
        <item x="59"/>
        <item x="58"/>
        <item x="21"/>
        <item x="3"/>
        <item x="20"/>
        <item x="6"/>
        <item x="1"/>
        <item x="27"/>
        <item x="25"/>
        <item x="49"/>
        <item x="56"/>
        <item x="51"/>
        <item x="57"/>
        <item x="17"/>
        <item x="38"/>
        <item x="46"/>
        <item x="4"/>
        <item x="39"/>
        <item x="33"/>
        <item x="28"/>
        <item x="65"/>
        <item x="66"/>
        <item x="2"/>
        <item x="32"/>
        <item x="43"/>
        <item x="8"/>
        <item x="15"/>
        <item x="18"/>
        <item x="13"/>
        <item x="12"/>
        <item x="22"/>
        <item x="31"/>
        <item x="37"/>
        <item x="5"/>
        <item x="63"/>
        <item x="61"/>
        <item x="30"/>
        <item x="36"/>
        <item x="40"/>
        <item x="34"/>
        <item x="62"/>
      </items>
    </pivotField>
    <pivotField compact="0" outline="0" showAll="0" insertBlankRow="1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Page" compact="0" outline="0" showAll="0" insertBlankRow="1" defaultSubtotal="0">
      <items count="6">
        <item x="0"/>
        <item x="2"/>
        <item x="5"/>
        <item x="3"/>
        <item x="4"/>
        <item x="1"/>
      </items>
    </pivotField>
    <pivotField dataField="1" compact="0" outline="0" showAll="0" insertBlankRow="1" defaultSubtotal="0"/>
    <pivotField compact="0" outline="0" subtotalTop="0" showAll="0" insertBlankRow="1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compact="0" outline="0" subtotalTop="0" showAll="0" insertBlankRow="1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4">
    <field x="1"/>
    <field x="2"/>
    <field x="3"/>
    <field x="4"/>
  </rowFields>
  <rowItems count="78">
    <i>
      <x/>
      <x/>
      <x/>
      <x v="54"/>
    </i>
    <i r="3">
      <x v="55"/>
    </i>
    <i r="3">
      <x v="56"/>
    </i>
    <i r="3">
      <x v="57"/>
    </i>
    <i r="3">
      <x v="58"/>
    </i>
    <i r="3">
      <x v="59"/>
    </i>
    <i r="3">
      <x v="62"/>
    </i>
    <i r="3">
      <x v="63"/>
    </i>
    <i t="blank" r="2">
      <x/>
    </i>
    <i r="2">
      <x v="1"/>
      <x v="1"/>
    </i>
    <i r="3">
      <x v="8"/>
    </i>
    <i r="3">
      <x v="11"/>
    </i>
    <i r="3">
      <x v="13"/>
    </i>
    <i r="3">
      <x v="31"/>
    </i>
    <i r="3">
      <x v="51"/>
    </i>
    <i t="blank" r="2">
      <x v="1"/>
    </i>
    <i r="2">
      <x v="2"/>
      <x/>
    </i>
    <i r="3">
      <x v="14"/>
    </i>
    <i r="3">
      <x v="19"/>
    </i>
    <i r="3">
      <x v="28"/>
    </i>
    <i r="3">
      <x v="30"/>
    </i>
    <i r="3">
      <x v="39"/>
    </i>
    <i r="3">
      <x v="52"/>
    </i>
    <i r="3">
      <x v="53"/>
    </i>
    <i t="blank" r="2">
      <x v="2"/>
    </i>
    <i r="2">
      <x v="5"/>
      <x v="23"/>
    </i>
    <i r="3">
      <x v="29"/>
    </i>
    <i r="3">
      <x v="32"/>
    </i>
    <i r="3">
      <x v="42"/>
    </i>
    <i r="3">
      <x v="48"/>
    </i>
    <i t="blank" r="2">
      <x v="5"/>
    </i>
    <i r="2">
      <x v="6"/>
      <x v="10"/>
    </i>
    <i r="3">
      <x v="15"/>
    </i>
    <i r="3">
      <x v="16"/>
    </i>
    <i r="3">
      <x v="18"/>
    </i>
    <i r="3">
      <x v="33"/>
    </i>
    <i r="3">
      <x v="34"/>
    </i>
    <i r="3">
      <x v="45"/>
    </i>
    <i t="blank" r="2">
      <x v="6"/>
    </i>
    <i r="2">
      <x v="7"/>
      <x v="4"/>
    </i>
    <i r="3">
      <x v="44"/>
    </i>
    <i r="3">
      <x v="49"/>
    </i>
    <i r="3">
      <x v="65"/>
    </i>
    <i t="blank" r="2">
      <x v="7"/>
    </i>
    <i r="1">
      <x v="1"/>
      <x v="3"/>
      <x v="2"/>
    </i>
    <i r="3">
      <x v="5"/>
    </i>
    <i r="3">
      <x v="6"/>
    </i>
    <i r="3">
      <x v="7"/>
    </i>
    <i r="3">
      <x v="9"/>
    </i>
    <i r="3">
      <x v="12"/>
    </i>
    <i r="3">
      <x v="17"/>
    </i>
    <i r="3">
      <x v="20"/>
    </i>
    <i r="3">
      <x v="21"/>
    </i>
    <i r="3">
      <x v="22"/>
    </i>
    <i r="3">
      <x v="25"/>
    </i>
    <i r="3">
      <x v="27"/>
    </i>
    <i r="3">
      <x v="35"/>
    </i>
    <i r="3">
      <x v="36"/>
    </i>
    <i r="3">
      <x v="37"/>
    </i>
    <i r="3">
      <x v="40"/>
    </i>
    <i r="3">
      <x v="41"/>
    </i>
    <i r="3">
      <x v="43"/>
    </i>
    <i r="3">
      <x v="50"/>
    </i>
    <i t="blank" r="2">
      <x v="3"/>
    </i>
    <i r="2">
      <x v="4"/>
      <x v="3"/>
    </i>
    <i r="3">
      <x v="26"/>
    </i>
    <i r="3">
      <x v="38"/>
    </i>
    <i r="3">
      <x v="64"/>
    </i>
    <i t="blank" r="2">
      <x v="4"/>
    </i>
    <i r="1">
      <x v="2"/>
      <x v="8"/>
      <x v="46"/>
    </i>
    <i r="3">
      <x v="47"/>
    </i>
    <i t="blank" r="2">
      <x v="8"/>
    </i>
    <i r="2">
      <x v="9"/>
      <x v="61"/>
    </i>
    <i r="3">
      <x v="66"/>
    </i>
    <i t="blank" r="2">
      <x v="9"/>
    </i>
    <i r="2">
      <x v="10"/>
      <x v="24"/>
    </i>
    <i r="3">
      <x v="60"/>
    </i>
    <i t="blank" r="2">
      <x v="10"/>
    </i>
  </rowItems>
  <colFields count="1">
    <field x="9"/>
  </colFields>
  <colItems count="6">
    <i>
      <x v="1"/>
    </i>
    <i>
      <x v="2"/>
    </i>
    <i>
      <x v="3"/>
    </i>
    <i>
      <x v="4"/>
    </i>
    <i>
      <x v="5"/>
    </i>
    <i>
      <x v="6"/>
    </i>
  </colItems>
  <pageFields count="1">
    <pageField fld="6" hier="-1"/>
  </pageFields>
  <dataFields count="1">
    <dataField name="Sum of Value" fld="7" baseField="0" baseItem="0"/>
  </dataField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 InsertBlankRowDefault="1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07F7E8-9D15-47CF-9CFC-8A74E65C9AC0}" name="Table_RawDataIReceive" displayName="Table_RawDataIReceive" ref="A1:K62" totalsRowShown="0" headerRowDxfId="149" dataDxfId="148">
  <autoFilter ref="A1:K62" xr:uid="{9D07F7E8-9D15-47CF-9CFC-8A74E65C9AC0}"/>
  <tableColumns count="11">
    <tableColumn id="1" xr3:uid="{17698E55-6CC8-4446-B3CF-13F6C6CA6C38}" name="No." dataDxfId="147">
      <calculatedColumnFormula>A1+1</calculatedColumnFormula>
    </tableColumn>
    <tableColumn id="2" xr3:uid="{FDF29E2D-4667-4CDF-AB63-8B1440781A8E}" name="Company" dataDxfId="146"/>
    <tableColumn id="3" xr3:uid="{E75203CF-F9C1-4E33-AB33-282718BD5061}" name="Financial Statement/ Ratio" dataDxfId="145"/>
    <tableColumn id="4" xr3:uid="{016EAEDE-EB9F-4A17-991A-0F7016CF4FDF}" name="Main item in Financial Statement/ Ratio" dataDxfId="144"/>
    <tableColumn id="5" xr3:uid="{6AFD1E0B-4598-47F0-A62C-C1F7CAB625F3}" name="Detailed item in Financial Statement/ Ratio" dataDxfId="143"/>
    <tableColumn id="6" xr3:uid="{1F2127DC-A2D0-4846-A7F1-BDC76D75C448}" name="2016" dataDxfId="142"/>
    <tableColumn id="7" xr3:uid="{F215EDB8-7C0F-48AA-ADFC-23408FB602CB}" name="2017" dataDxfId="141"/>
    <tableColumn id="8" xr3:uid="{A9A42804-FB62-413E-887D-5518A61BE47F}" name="2018" dataDxfId="140"/>
    <tableColumn id="9" xr3:uid="{E57F6E7B-27AA-4063-89C8-019CDC93148A}" name="2019" dataDxfId="139"/>
    <tableColumn id="10" xr3:uid="{ED45D945-3961-40A7-94D7-8A43FBFD3D7C}" name="2020" dataDxfId="138"/>
    <tableColumn id="11" xr3:uid="{25452461-4801-436A-AAE7-CA8E296641BB}" name="2021" dataDxfId="13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6624580-B1D8-4E7A-95C4-2EDB48668FFA}" name="Table_RawDataIReceive10" displayName="Table_RawDataIReceive10" ref="A1:Q62" totalsRowShown="0" headerRowDxfId="136" dataDxfId="135">
  <autoFilter ref="A1:Q62" xr:uid="{9D07F7E8-9D15-47CF-9CFC-8A74E65C9AC0}"/>
  <tableColumns count="17">
    <tableColumn id="1" xr3:uid="{7C5A8D60-5DBA-49C4-9583-5E75EFBC7F4D}" name="No." dataDxfId="134">
      <calculatedColumnFormula>A1+1</calculatedColumnFormula>
    </tableColumn>
    <tableColumn id="2" xr3:uid="{39B33273-A85C-4A89-9420-FE8902385C36}" name="Company" dataDxfId="133"/>
    <tableColumn id="3" xr3:uid="{177B8DB2-8C5F-4FBA-BD74-AD4E4D04C3B9}" name="Financial Statement/ Ratio" dataDxfId="132"/>
    <tableColumn id="4" xr3:uid="{5B62D940-182F-4D6C-B497-B63A5E85F02F}" name="Main item in Financial Statement/ Ratio" dataDxfId="131"/>
    <tableColumn id="5" xr3:uid="{23366AB0-9324-40A0-86AA-EE848EA15897}" name="Detailed item in Financial Statement/ Ratio" dataDxfId="130"/>
    <tableColumn id="6" xr3:uid="{C7FD0431-830D-4509-9154-E3916030BE58}" name="2016" dataDxfId="129"/>
    <tableColumn id="7" xr3:uid="{4EF10D55-CB67-44C1-8B84-62D8C354E8DC}" name="2017" dataDxfId="128"/>
    <tableColumn id="8" xr3:uid="{FD2DF7D4-9815-4EA2-95C4-563A4ECA186A}" name="2018" dataDxfId="127"/>
    <tableColumn id="9" xr3:uid="{B9CF4887-DCD8-41E0-876A-7924230F8D69}" name="2019" dataDxfId="126"/>
    <tableColumn id="10" xr3:uid="{0A5E5311-32EF-4CB2-A3A2-A62EED8BB2C3}" name="2020" dataDxfId="125"/>
    <tableColumn id="11" xr3:uid="{D94E3CEB-13F5-4ACB-A4C5-9EBF75B5EF93}" name="2021" dataDxfId="124"/>
    <tableColumn id="12" xr3:uid="{92E4D7A3-0A9B-4C87-B076-EDA06D8E3478}" name="2016 Vertical" dataDxfId="123" dataCellStyle="Percent"/>
    <tableColumn id="13" xr3:uid="{3EBD86CA-9D2B-4B33-BBF6-54027D8C4352}" name="2017 Vertical" dataDxfId="122" dataCellStyle="Percent"/>
    <tableColumn id="14" xr3:uid="{2B094747-9CF9-4B8F-9EF9-2CFA3B494539}" name="2018 Vertical" dataDxfId="121" dataCellStyle="Percent"/>
    <tableColumn id="15" xr3:uid="{6C46B191-EAAA-4DFF-93B9-565F6407BB5C}" name="2019 Vertical" dataDxfId="120" dataCellStyle="Percent"/>
    <tableColumn id="16" xr3:uid="{4F57C0C9-A5B2-4608-8A9B-C02D016EEF2E}" name="2020 Vertical" dataDxfId="119" dataCellStyle="Percent"/>
    <tableColumn id="17" xr3:uid="{A4E19381-F865-456A-B817-677FEB8EBC71}" name="2021 Vertical" dataDxfId="118" dataCellStyle="Perc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9F5F971-CC0C-4C01-9498-0F45E4E4067C}" name="Table_RawDataIReceive1011" displayName="Table_RawDataIReceive1011" ref="A1:P62" totalsRowShown="0" headerRowDxfId="117" dataDxfId="116">
  <autoFilter ref="A1:P62" xr:uid="{9D07F7E8-9D15-47CF-9CFC-8A74E65C9AC0}"/>
  <tableColumns count="16">
    <tableColumn id="1" xr3:uid="{5F1CA36F-7C49-414D-A99B-071C8BCF1D65}" name="No." dataDxfId="115">
      <calculatedColumnFormula>A1+1</calculatedColumnFormula>
    </tableColumn>
    <tableColumn id="2" xr3:uid="{AE810B51-D1BC-4109-B912-935CD18F3369}" name="Company" dataDxfId="114"/>
    <tableColumn id="3" xr3:uid="{D812CFCB-83E5-4776-9CDC-4173E164B5D8}" name="Financial Statement/ Ratio" dataDxfId="113"/>
    <tableColumn id="4" xr3:uid="{3A6A65DA-C1E5-44DF-85F6-A0A5FE6B96D8}" name="Main item in Financial Statement/ Ratio" dataDxfId="112"/>
    <tableColumn id="5" xr3:uid="{EEF2912C-8479-44BE-BA3A-021B7624C60E}" name="Detailed item in Financial Statement/ Ratio" dataDxfId="111"/>
    <tableColumn id="6" xr3:uid="{EE948BF6-8EEB-4C2A-AAC8-02AAABF7A333}" name="2016" dataDxfId="110"/>
    <tableColumn id="7" xr3:uid="{57AAC8E4-3920-434A-8E16-C76C15ED1D82}" name="2017" dataDxfId="109"/>
    <tableColumn id="8" xr3:uid="{A37646DC-4B91-4D50-B6B9-16CE12458A4E}" name="2018" dataDxfId="108"/>
    <tableColumn id="9" xr3:uid="{347269C5-C135-4F39-8CB8-B230388731AC}" name="2019" dataDxfId="107"/>
    <tableColumn id="10" xr3:uid="{7439A32A-01E1-4148-8A05-9CD1CF92BEE6}" name="2020" dataDxfId="106"/>
    <tableColumn id="11" xr3:uid="{A3B8D4B7-5B78-41F1-AE9F-D610B10C4E03}" name="2021" dataDxfId="105"/>
    <tableColumn id="12" xr3:uid="{70799EFF-DBAB-4AF2-A04D-823323D76FBD}" name="2017 Horizontal" dataDxfId="104" dataCellStyle="Percent">
      <calculatedColumnFormula>IFERROR((Table_RawDataIReceive1011[[#This Row],[2017]]-Table_RawDataIReceive1011[[#This Row],[2016]])/Table_RawDataIReceive1011[[#This Row],[2016]],"")</calculatedColumnFormula>
    </tableColumn>
    <tableColumn id="13" xr3:uid="{4AF461AE-9527-4EB7-9943-9B5B1ECCA008}" name="2018 Horizontal" dataDxfId="103" dataCellStyle="Percent">
      <calculatedColumnFormula>IFERROR((Table_RawDataIReceive1011[[#This Row],[2018]]-Table_RawDataIReceive1011[[#This Row],[2017]])/Table_RawDataIReceive1011[[#This Row],[2017]],"")</calculatedColumnFormula>
    </tableColumn>
    <tableColumn id="14" xr3:uid="{BF3BAEEF-BE71-4DA3-BDDA-7601C0896551}" name="2019 Horizontal" dataDxfId="102" dataCellStyle="Percent">
      <calculatedColumnFormula>IFERROR((Table_RawDataIReceive1011[[#This Row],[2019]]-Table_RawDataIReceive1011[[#This Row],[2018]])/Table_RawDataIReceive1011[[#This Row],[2018]],"")</calculatedColumnFormula>
    </tableColumn>
    <tableColumn id="15" xr3:uid="{3398520E-405E-4412-8A61-D37C0BA5FA6A}" name="2020 Horizontal" dataDxfId="101" dataCellStyle="Percent">
      <calculatedColumnFormula>IFERROR((Table_RawDataIReceive1011[[#This Row],[2020]]-Table_RawDataIReceive1011[[#This Row],[2019]])/Table_RawDataIReceive1011[[#This Row],[2019]],"")</calculatedColumnFormula>
    </tableColumn>
    <tableColumn id="16" xr3:uid="{0E115C5A-617D-42EE-9321-B89F1F777580}" name="2021 Horizontal" dataDxfId="100" dataCellStyle="Percent">
      <calculatedColumnFormula>IFERROR((Table_RawDataIReceive1011[[#This Row],[2021]]-Table_RawDataIReceive1011[[#This Row],[2020]])/Table_RawDataIReceive1011[[#This Row],[2020]],"")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DC36E5A-49E8-456E-8950-D2B53F1408ED}" name="Table_RawDataIReceive101112" displayName="Table_RawDataIReceive101112" ref="A1:Q64" totalsRowShown="0" headerRowDxfId="99" dataDxfId="98">
  <autoFilter ref="A1:Q64" xr:uid="{9D07F7E8-9D15-47CF-9CFC-8A74E65C9AC0}"/>
  <tableColumns count="17">
    <tableColumn id="1" xr3:uid="{086CFD9D-F919-4861-982E-9EC9E31F8126}" name="No." dataDxfId="97">
      <calculatedColumnFormula>A1+1</calculatedColumnFormula>
    </tableColumn>
    <tableColumn id="2" xr3:uid="{A0A072A3-5A1C-41D1-9DBE-ECAEFB2CA761}" name="Company" dataDxfId="96"/>
    <tableColumn id="3" xr3:uid="{EA6515B1-432D-4437-BF02-003840A542B1}" name="Financial Statement/ Ratio" dataDxfId="95"/>
    <tableColumn id="4" xr3:uid="{99DCF7B2-0574-449B-AEFC-D18774C5CA74}" name="Main item in Financial Statement/ Ratio" dataDxfId="94"/>
    <tableColumn id="5" xr3:uid="{C52EE9FA-9BFF-4A62-A4F4-4F462B42FF6B}" name="Detailed item in Financial Statement/ Ratio" dataDxfId="93"/>
    <tableColumn id="6" xr3:uid="{18508563-6135-480B-B38D-DAE5AE3457CF}" name="2016" dataDxfId="92"/>
    <tableColumn id="7" xr3:uid="{311A9293-8C22-448E-9DA6-84C2FDBABF69}" name="2017" dataDxfId="91"/>
    <tableColumn id="8" xr3:uid="{1F1A41C9-4C00-4C1C-BFEA-DE338891C7AD}" name="2018" dataDxfId="90"/>
    <tableColumn id="9" xr3:uid="{27A9AFE0-1A05-42C6-BB4D-6A96A6357436}" name="2019" dataDxfId="89"/>
    <tableColumn id="10" xr3:uid="{AE6C4A45-7991-4B31-8C0E-7EFA108C9BEB}" name="2020" dataDxfId="88"/>
    <tableColumn id="11" xr3:uid="{FFCAAB52-46CA-4B19-AD4E-1BFACCBE00DF}" name="2021" dataDxfId="87"/>
    <tableColumn id="12" xr3:uid="{0D01975A-A9F6-4BD3-8387-540A90398B0D}" name="2016 Ratio(Amount)" dataDxfId="86"/>
    <tableColumn id="13" xr3:uid="{8268D9F9-649D-46DC-8792-FB0B58EA5F1B}" name="2017 Ratio(Amount)" dataDxfId="85"/>
    <tableColumn id="14" xr3:uid="{E0439C2F-BFD0-465A-9AA2-D70D9DE224A1}" name="2018 Ratio(Amount)" dataDxfId="84"/>
    <tableColumn id="15" xr3:uid="{ECD9FD42-10DF-4648-A164-541E451D721E}" name="2019 Ratio(Amount)" dataDxfId="83"/>
    <tableColumn id="16" xr3:uid="{412AC105-216F-422E-95F6-EC1DD6E63801}" name="2020 Ratio(Amount)" dataDxfId="82"/>
    <tableColumn id="17" xr3:uid="{C6250061-C31F-41F6-BCB3-64294A9A5FA9}" name="2021 Ratio(Amount)" dataDxfId="8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E5D38A4-246C-4B4D-BBFF-B51B1F2BD7C6}" name="Table_RawDataIReceive10111213" displayName="Table_RawDataIReceive10111213" ref="A1:Q62" totalsRowShown="0" headerRowDxfId="80" dataDxfId="79">
  <autoFilter ref="A1:Q62" xr:uid="{9D07F7E8-9D15-47CF-9CFC-8A74E65C9AC0}"/>
  <tableColumns count="17">
    <tableColumn id="1" xr3:uid="{943590D8-3545-46DB-B0E3-63836F98BD8D}" name="No." dataDxfId="78">
      <calculatedColumnFormula>A1+1</calculatedColumnFormula>
    </tableColumn>
    <tableColumn id="2" xr3:uid="{47B59F70-58C4-4134-B104-69C0E110441D}" name="Company" dataDxfId="77"/>
    <tableColumn id="3" xr3:uid="{48A213D3-96AF-4DFC-B46A-8DA87B6E5D46}" name="Financial Statement/ Ratio" dataDxfId="76"/>
    <tableColumn id="4" xr3:uid="{25C62A1C-3ECA-4863-9164-1EE3B5643246}" name="Main item in Financial Statement/ Ratio" dataDxfId="75"/>
    <tableColumn id="5" xr3:uid="{CAC3456B-45E2-44B1-B2DA-ADEDA1FC2CAB}" name="Detailed item in Financial Statement/ Ratio" dataDxfId="74"/>
    <tableColumn id="6" xr3:uid="{940F6459-EDA6-4EB5-B46F-23D271E76479}" name="2016" dataDxfId="73"/>
    <tableColumn id="7" xr3:uid="{17864B23-EF1F-4901-BE4A-1C3A814907AB}" name="2017" dataDxfId="72"/>
    <tableColumn id="8" xr3:uid="{EDCBFB1B-4E0B-4F98-9990-688A7B53A741}" name="2018" dataDxfId="71"/>
    <tableColumn id="9" xr3:uid="{9E85C23D-D5C1-4EF2-9850-F0E3246C4F65}" name="2019" dataDxfId="70"/>
    <tableColumn id="10" xr3:uid="{87B51E69-297B-4226-9DA5-26B633D2E682}" name="2020" dataDxfId="69"/>
    <tableColumn id="11" xr3:uid="{FB1EB421-B565-453F-A7E0-F97D540A40D6}" name="2021" dataDxfId="68"/>
    <tableColumn id="12" xr3:uid="{8605E68B-CB6E-4012-BFB8-4DF6AC0F905E}" name="2016 Ratio(Times)" dataDxfId="67"/>
    <tableColumn id="13" xr3:uid="{73776CB0-9FDE-46BE-A3C2-589448855700}" name="2017 Ratio(Times)" dataDxfId="66"/>
    <tableColumn id="14" xr3:uid="{9BAC773A-FB8E-4DC6-81B6-72289F4F6500}" name="2018 Ratio(Times)" dataDxfId="65"/>
    <tableColumn id="15" xr3:uid="{383B4F33-6795-4268-95BA-92C15CD49060}" name="2019 Ratio(Times)" dataDxfId="64"/>
    <tableColumn id="16" xr3:uid="{B22F36EB-69C2-4860-9A07-CEF4B07B8E85}" name="2020 Ratio(Times)" dataDxfId="63"/>
    <tableColumn id="17" xr3:uid="{2953A759-902F-41AF-8A4A-E7027268E174}" name="2021 Ratio(Times)" dataDxfId="6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56347A6-6D9E-4B64-8B69-6A0AAA054E95}" name="Table_RawDataIReceive1011121314" displayName="Table_RawDataIReceive1011121314" ref="A1:Q64" totalsRowShown="0" headerRowDxfId="61" dataDxfId="60">
  <autoFilter ref="A1:Q64" xr:uid="{9D07F7E8-9D15-47CF-9CFC-8A74E65C9AC0}"/>
  <tableColumns count="17">
    <tableColumn id="1" xr3:uid="{4A99112D-484C-4E9B-8B49-D1FE81852303}" name="No." dataDxfId="59">
      <calculatedColumnFormula>A1+1</calculatedColumnFormula>
    </tableColumn>
    <tableColumn id="2" xr3:uid="{9B3ACAC9-8E26-444D-AE5C-409D1CB83B6D}" name="Company" dataDxfId="58"/>
    <tableColumn id="3" xr3:uid="{F357E3CF-9220-499D-85BD-3411E305C511}" name="Financial Statement/ Ratio" dataDxfId="57"/>
    <tableColumn id="4" xr3:uid="{8011D74A-59A9-42C1-8977-95A596029A57}" name="Main item in Financial Statement/ Ratio" dataDxfId="56"/>
    <tableColumn id="5" xr3:uid="{77E29CD6-F18A-47E9-BAA1-B2049D02EE0A}" name="Detailed item in Financial Statement/ Ratio" dataDxfId="55"/>
    <tableColumn id="6" xr3:uid="{BDDA4A37-580D-43A6-A9D4-34EF3F3DB27C}" name="2016" dataDxfId="54"/>
    <tableColumn id="7" xr3:uid="{16C4424C-C532-487F-AEB0-0059112F97A5}" name="2017" dataDxfId="53"/>
    <tableColumn id="8" xr3:uid="{9A1823E4-097D-41C0-9E8C-AFEC11A2E384}" name="2018" dataDxfId="52"/>
    <tableColumn id="9" xr3:uid="{772CFE93-4D4C-4F45-AF8D-C6AC424C1AAD}" name="2019" dataDxfId="51"/>
    <tableColumn id="10" xr3:uid="{F1B631C8-3A9E-4510-8967-0096C3F3B1F1}" name="2020" dataDxfId="50"/>
    <tableColumn id="11" xr3:uid="{32AD021A-48F5-4809-89D0-7744AF38F1C1}" name="2021" dataDxfId="49"/>
    <tableColumn id="12" xr3:uid="{5DE4DFA8-1562-4336-B7CF-BEACFAD0A251}" name="2016 Ratio(%)" dataDxfId="48" dataCellStyle="Percent"/>
    <tableColumn id="13" xr3:uid="{516B6B6C-503B-489A-8940-32A647A92066}" name="2017 Ratio(%)" dataDxfId="47" dataCellStyle="Percent"/>
    <tableColumn id="14" xr3:uid="{A63FA409-09C8-4F7B-A303-49D2C335BA28}" name="2018 Ratio(%)" dataDxfId="46" dataCellStyle="Percent"/>
    <tableColumn id="15" xr3:uid="{5D953BDA-1C29-4B82-9AB6-861A342832F7}" name="2019 Ratio(%)" dataDxfId="45" dataCellStyle="Percent"/>
    <tableColumn id="16" xr3:uid="{F3FCA36A-A06C-428A-A6F1-6984BB9D97FB}" name="2020 Ratio(%)" dataDxfId="44" dataCellStyle="Percent"/>
    <tableColumn id="17" xr3:uid="{B90F0C32-32D7-444D-8F50-77E1DBC62F01}" name="2021 Ratio(%)" dataDxfId="43" dataCellStyle="Percen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619BE65-D82B-4407-B54C-C3DCEAC6D63A}" name="All" displayName="All" ref="A1:AN68" totalsRowShown="0" headerRowDxfId="42" dataDxfId="40" headerRowBorderDxfId="41">
  <autoFilter ref="A1:AN68" xr:uid="{9D07F7E8-9D15-47CF-9CFC-8A74E65C9AC0}"/>
  <tableColumns count="40">
    <tableColumn id="1" xr3:uid="{52009941-2B75-45C9-8007-C496CB418A75}" name="No." dataDxfId="39">
      <calculatedColumnFormula>A1+1</calculatedColumnFormula>
    </tableColumn>
    <tableColumn id="2" xr3:uid="{89C0D90A-6E7B-4977-85DE-67FC002BF0A4}" name="Company" dataDxfId="38"/>
    <tableColumn id="3" xr3:uid="{8D08FFC8-99C3-4DC4-A391-F74C006C7DAF}" name="Financial Statement/ Ratio" dataDxfId="37"/>
    <tableColumn id="4" xr3:uid="{8A54B10B-8A57-4E2D-87F3-F1ACF0A1E13B}" name="Main item in Financial Statement/ Ratio" dataDxfId="36"/>
    <tableColumn id="5" xr3:uid="{9B4BB870-FDAC-4385-9D20-1CCA8EF9A369}" name="Detailed item in Financial Statement/ Ratio" dataDxfId="35"/>
    <tableColumn id="6" xr3:uid="{40CF2DD9-F868-4BE4-811E-25434BC91CBD}" name="2016" dataDxfId="34"/>
    <tableColumn id="7" xr3:uid="{5806312D-41A5-4EDC-BFF0-1CE7A735ABE7}" name="2017" dataDxfId="33"/>
    <tableColumn id="8" xr3:uid="{8BBDF807-BFAD-4458-AF0B-676E18847D67}" name="2018" dataDxfId="32"/>
    <tableColumn id="9" xr3:uid="{B3084B01-D77E-4D7B-9573-30D36A582968}" name="2019" dataDxfId="31"/>
    <tableColumn id="10" xr3:uid="{5F7ABF3D-B283-4DAD-B57D-239F0EF49502}" name="2020" dataDxfId="30"/>
    <tableColumn id="11" xr3:uid="{03337198-A34E-4610-AF01-BE67F02413C9}" name="2021" dataDxfId="29"/>
    <tableColumn id="12" xr3:uid="{2793A5F0-0152-49E8-8EF3-474259D29EBF}" name="2016 Vertical" dataDxfId="28"/>
    <tableColumn id="13" xr3:uid="{1DF3D414-619C-4F9F-87C4-B96486C34151}" name="2017 Vertical" dataDxfId="27"/>
    <tableColumn id="14" xr3:uid="{0765EA80-F63F-47B6-9DFF-98B409653861}" name="2018 Vertical" dataDxfId="26"/>
    <tableColumn id="15" xr3:uid="{2086FD9D-2293-461E-A75C-FA050987F2A4}" name="2019 Vertical" dataDxfId="25"/>
    <tableColumn id="16" xr3:uid="{FDF52311-8CD3-4219-B254-9447372C1F36}" name="2020 Vertical" dataDxfId="24"/>
    <tableColumn id="17" xr3:uid="{82E9D00C-B956-4F08-B724-9F7A92B35DD0}" name="2021 Vertical" dataDxfId="23"/>
    <tableColumn id="18" xr3:uid="{5FD36C1A-6203-483F-A75E-1ACA2891684D}" name="2017 Horizontal" dataDxfId="22"/>
    <tableColumn id="19" xr3:uid="{A3212630-C439-49CE-883D-AEDD5A75B6E8}" name="2018 Horizontal" dataDxfId="21"/>
    <tableColumn id="20" xr3:uid="{41D0CBD1-08E1-487E-8012-D3FD230364F0}" name="2019 Horizontal" dataDxfId="20"/>
    <tableColumn id="21" xr3:uid="{8D8CF22C-B098-4C89-BA09-A1815886E7D0}" name="2020 Horizontal" dataDxfId="19"/>
    <tableColumn id="22" xr3:uid="{5381CB46-4C40-43A8-8A35-E88A9907138E}" name="2021 Horizontal" dataDxfId="18"/>
    <tableColumn id="23" xr3:uid="{BB4E6DB3-86AF-471C-B406-E97010F9CC7D}" name="2016 Ratio(Amount)" dataDxfId="17"/>
    <tableColumn id="24" xr3:uid="{B29D948C-588B-44EB-9591-019F855A94C8}" name="2017 Ratio(Amount)" dataDxfId="16"/>
    <tableColumn id="25" xr3:uid="{C713817C-A2C3-429A-934D-72B5FAE7890B}" name="2018 Ratio(Amount)" dataDxfId="15"/>
    <tableColumn id="26" xr3:uid="{3B0937E2-1F94-4CC1-9777-FFA5718AC302}" name="2019 Ratio(Amount)" dataDxfId="14"/>
    <tableColumn id="27" xr3:uid="{AD44230E-0877-4701-B1BF-D93EE887AF48}" name="2020 Ratio(Amount)" dataDxfId="13"/>
    <tableColumn id="28" xr3:uid="{545A70A7-C2C5-4184-8D9C-9BDAAB7A8E26}" name="2021 Ratio(Amount)" dataDxfId="12"/>
    <tableColumn id="29" xr3:uid="{C99DEAE1-975B-4CE6-94CE-3D7E395F7CA0}" name="2016 Ratio(Times)" dataDxfId="11"/>
    <tableColumn id="30" xr3:uid="{B1283111-F225-437C-80A5-8CCD98EF5526}" name="2017 Ratio(Times)" dataDxfId="10"/>
    <tableColumn id="31" xr3:uid="{5D236EE8-E781-4960-9F64-840E94AC56BE}" name="2018 Ratio(Times)" dataDxfId="9"/>
    <tableColumn id="32" xr3:uid="{F21D24AA-04FF-4D46-BA19-E10BAFDD3841}" name="2019 Ratio(Times)" dataDxfId="8"/>
    <tableColumn id="33" xr3:uid="{DB115E7F-100B-43B5-A38C-5DD482E60439}" name="2020 Ratio(Times)" dataDxfId="7"/>
    <tableColumn id="34" xr3:uid="{18AB5ACB-BBFC-46B7-BFA4-D2058297622A}" name="2021 Ratio(Times)" dataDxfId="6"/>
    <tableColumn id="35" xr3:uid="{9DCFFAB0-29D9-484F-9BDF-7844F16A2F90}" name="2016 Ratio(%)" dataDxfId="5"/>
    <tableColumn id="36" xr3:uid="{45711797-8436-445E-AD07-37C12EAB8338}" name="2017 Ratio(%)" dataDxfId="4"/>
    <tableColumn id="37" xr3:uid="{866358DD-A2D5-4DD7-8CD3-7B1693C92076}" name="2018 Ratio(%)" dataDxfId="3"/>
    <tableColumn id="38" xr3:uid="{D830EFE4-D3B8-480F-A43E-16940828CBF7}" name="2019 Ratio(%)" dataDxfId="2"/>
    <tableColumn id="39" xr3:uid="{1CC9C54E-CE10-4894-A5A7-B6CF450C75A8}" name="2020 Ratio(%)" dataDxfId="1"/>
    <tableColumn id="40" xr3:uid="{F5D30754-EDA2-4BA8-85D0-14A4037715E0}" name="2021 Ratio(%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261F7-86DE-4F43-B22C-B9A0797B702D}">
  <dimension ref="A1:A8"/>
  <sheetViews>
    <sheetView workbookViewId="0"/>
  </sheetViews>
  <sheetFormatPr defaultRowHeight="15" x14ac:dyDescent="0.25"/>
  <cols>
    <col min="1" max="1" width="25.5703125" style="9" bestFit="1" customWidth="1"/>
    <col min="2" max="16384" width="9.140625" style="9"/>
  </cols>
  <sheetData>
    <row r="1" spans="1:1" ht="17.25" x14ac:dyDescent="0.3">
      <c r="A1" s="8" t="s">
        <v>54</v>
      </c>
    </row>
    <row r="2" spans="1:1" x14ac:dyDescent="0.25">
      <c r="A2" s="10" t="s">
        <v>55</v>
      </c>
    </row>
    <row r="3" spans="1:1" x14ac:dyDescent="0.25">
      <c r="A3" s="10" t="s">
        <v>94</v>
      </c>
    </row>
    <row r="4" spans="1:1" x14ac:dyDescent="0.25">
      <c r="A4" s="10" t="s">
        <v>95</v>
      </c>
    </row>
    <row r="5" spans="1:1" x14ac:dyDescent="0.25">
      <c r="A5" s="10" t="s">
        <v>96</v>
      </c>
    </row>
    <row r="6" spans="1:1" x14ac:dyDescent="0.25">
      <c r="A6" s="10" t="s">
        <v>97</v>
      </c>
    </row>
    <row r="7" spans="1:1" x14ac:dyDescent="0.25">
      <c r="A7" s="10" t="s">
        <v>98</v>
      </c>
    </row>
    <row r="8" spans="1:1" x14ac:dyDescent="0.25">
      <c r="A8" s="10" t="s">
        <v>99</v>
      </c>
    </row>
  </sheetData>
  <hyperlinks>
    <hyperlink ref="A2" location="'RawDataIReceive'!A1" display="'RawDataIReceive'!A1" xr:uid="{5600E4C3-C2E0-4EC1-B372-1BFA49558940}"/>
    <hyperlink ref="A3" location="'1stAnalysis-Vertical'!A1" display="'1stAnalysis-Vertical'!A1" xr:uid="{D1EDFDA7-171C-431F-BEA4-0323F28CA111}"/>
    <hyperlink ref="A4" location="'2ndAnalysis-Horizontal'!A1" display="'2ndAnalysis-Horizontal'!A1" xr:uid="{03383B3A-96AC-41AB-9F74-FAA68D401295}"/>
    <hyperlink ref="A5" location="'3rdAnalysis-Ratio(Amount)'!A1" display="'3rdAnalysis-Ratio(Amount)'!A1" xr:uid="{11CFE923-ACC3-4478-9950-0565DF06004B}"/>
    <hyperlink ref="A6" location="'4thAnalysis-Ratio(Times)'!A1" display="'4thAnalysis-Ratio(Times)'!A1" xr:uid="{7446C625-5DC5-49DD-8E63-AB050230C6C8}"/>
    <hyperlink ref="A7" location="'5thAnalysis-Ratio(%)'!A1" display="'5thAnalysis-Ratio(%)'!A1" xr:uid="{C4DA691F-FA3E-4680-8F75-3FA5E8AA1DDC}"/>
    <hyperlink ref="A8" location="'ALL'!A1" display="'ALL'!A1" xr:uid="{E305C6BA-4D05-4B2E-A512-C7A59E2D6B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D9943-74A8-4158-9A49-F198E3F029F6}">
  <dimension ref="A1:Q62"/>
  <sheetViews>
    <sheetView workbookViewId="0"/>
  </sheetViews>
  <sheetFormatPr defaultRowHeight="15" x14ac:dyDescent="0.25"/>
  <cols>
    <col min="1" max="1" width="6.42578125" style="3" bestFit="1" customWidth="1"/>
    <col min="2" max="2" width="11.5703125" style="3" bestFit="1" customWidth="1"/>
    <col min="3" max="3" width="27.140625" style="3" bestFit="1" customWidth="1"/>
    <col min="4" max="4" width="39.28515625" style="3" bestFit="1" customWidth="1"/>
    <col min="5" max="5" width="44.28515625" style="3" bestFit="1" customWidth="1"/>
    <col min="6" max="11" width="14.5703125" style="3" bestFit="1" customWidth="1"/>
    <col min="12" max="17" width="22.5703125" style="3" bestFit="1" customWidth="1"/>
    <col min="18" max="16384" width="9.140625" style="3"/>
  </cols>
  <sheetData>
    <row r="1" spans="1:11" x14ac:dyDescent="0.25">
      <c r="A1" s="3" t="s">
        <v>0</v>
      </c>
      <c r="B1" s="3" t="s">
        <v>1</v>
      </c>
      <c r="C1" s="3" t="s">
        <v>59</v>
      </c>
      <c r="D1" s="3" t="s">
        <v>60</v>
      </c>
      <c r="E1" s="3" t="s">
        <v>61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x14ac:dyDescent="0.25">
      <c r="A2" s="2">
        <v>1</v>
      </c>
      <c r="B2" s="2" t="s">
        <v>2</v>
      </c>
      <c r="C2" s="2" t="s">
        <v>3</v>
      </c>
      <c r="D2" s="2" t="s">
        <v>29</v>
      </c>
      <c r="E2" s="2" t="s">
        <v>4</v>
      </c>
      <c r="F2" s="1">
        <v>227339503</v>
      </c>
      <c r="G2" s="1">
        <v>455075469</v>
      </c>
      <c r="H2" s="1">
        <v>737983522</v>
      </c>
      <c r="I2" s="1">
        <v>158516489</v>
      </c>
      <c r="J2" s="1">
        <v>949673811</v>
      </c>
      <c r="K2" s="1">
        <v>122355205</v>
      </c>
    </row>
    <row r="3" spans="1:11" x14ac:dyDescent="0.25">
      <c r="A3" s="2">
        <v>2</v>
      </c>
      <c r="B3" s="2" t="s">
        <v>2</v>
      </c>
      <c r="C3" s="2" t="s">
        <v>3</v>
      </c>
      <c r="D3" s="2" t="s">
        <v>29</v>
      </c>
      <c r="E3" s="2" t="s">
        <v>11</v>
      </c>
      <c r="F3" s="1">
        <v>4646071302</v>
      </c>
      <c r="G3" s="1">
        <v>5948368946</v>
      </c>
      <c r="H3" s="1">
        <v>3443879482</v>
      </c>
      <c r="I3" s="1">
        <v>5432143898</v>
      </c>
      <c r="J3" s="1">
        <v>5522205033</v>
      </c>
      <c r="K3" s="1">
        <v>3109044508</v>
      </c>
    </row>
    <row r="4" spans="1:11" x14ac:dyDescent="0.25">
      <c r="A4" s="2">
        <v>3</v>
      </c>
      <c r="B4" s="2" t="s">
        <v>2</v>
      </c>
      <c r="C4" s="2" t="s">
        <v>3</v>
      </c>
      <c r="D4" s="2" t="s">
        <v>29</v>
      </c>
      <c r="E4" s="2" t="s">
        <v>12</v>
      </c>
      <c r="F4" s="1">
        <v>746852209</v>
      </c>
      <c r="G4" s="1">
        <v>649847449</v>
      </c>
      <c r="H4" s="1">
        <v>785944929</v>
      </c>
      <c r="I4" s="1">
        <v>574688129</v>
      </c>
      <c r="J4" s="1">
        <v>272007072</v>
      </c>
      <c r="K4" s="1">
        <v>234186671</v>
      </c>
    </row>
    <row r="5" spans="1:11" x14ac:dyDescent="0.25">
      <c r="A5" s="2">
        <v>4</v>
      </c>
      <c r="B5" s="2" t="s">
        <v>2</v>
      </c>
      <c r="C5" s="2" t="s">
        <v>3</v>
      </c>
      <c r="D5" s="2" t="s">
        <v>29</v>
      </c>
      <c r="E5" s="2" t="s">
        <v>13</v>
      </c>
      <c r="F5" s="1">
        <v>828390929</v>
      </c>
      <c r="G5" s="1">
        <v>643895802</v>
      </c>
      <c r="H5" s="1">
        <v>282559286</v>
      </c>
      <c r="I5" s="1">
        <v>150923767</v>
      </c>
      <c r="J5" s="1">
        <v>280775748</v>
      </c>
      <c r="K5" s="1">
        <v>990658996</v>
      </c>
    </row>
    <row r="6" spans="1:11" x14ac:dyDescent="0.25">
      <c r="A6" s="2">
        <v>5</v>
      </c>
      <c r="B6" s="2" t="s">
        <v>2</v>
      </c>
      <c r="C6" s="2" t="s">
        <v>3</v>
      </c>
      <c r="D6" s="2" t="s">
        <v>29</v>
      </c>
      <c r="E6" s="2" t="s">
        <v>14</v>
      </c>
      <c r="F6" s="1">
        <v>334111497</v>
      </c>
      <c r="G6" s="1">
        <v>285715422</v>
      </c>
      <c r="H6" s="1">
        <v>985436651</v>
      </c>
      <c r="I6" s="1">
        <v>660299816</v>
      </c>
      <c r="J6" s="1">
        <v>817987615</v>
      </c>
      <c r="K6" s="1">
        <v>847334691</v>
      </c>
    </row>
    <row r="7" spans="1:11" x14ac:dyDescent="0.25">
      <c r="A7" s="5">
        <v>6</v>
      </c>
      <c r="B7" s="5" t="s">
        <v>2</v>
      </c>
      <c r="C7" s="5" t="s">
        <v>3</v>
      </c>
      <c r="D7" s="5" t="s">
        <v>15</v>
      </c>
      <c r="E7" s="5" t="s">
        <v>45</v>
      </c>
      <c r="F7" s="6">
        <f>SUM(F2:F6)</f>
        <v>6782765440</v>
      </c>
      <c r="G7" s="6">
        <f t="shared" ref="G7:K7" si="0">SUM(G2:G6)</f>
        <v>7982903088</v>
      </c>
      <c r="H7" s="6">
        <f t="shared" si="0"/>
        <v>6235803870</v>
      </c>
      <c r="I7" s="6">
        <f t="shared" si="0"/>
        <v>6976572099</v>
      </c>
      <c r="J7" s="6">
        <f t="shared" si="0"/>
        <v>7842649279</v>
      </c>
      <c r="K7" s="6">
        <f t="shared" si="0"/>
        <v>5303580071</v>
      </c>
    </row>
    <row r="8" spans="1:11" x14ac:dyDescent="0.25">
      <c r="A8" s="2">
        <v>7</v>
      </c>
      <c r="B8" s="2" t="s">
        <v>2</v>
      </c>
      <c r="C8" s="2" t="s">
        <v>3</v>
      </c>
      <c r="D8" s="2" t="s">
        <v>16</v>
      </c>
      <c r="E8" s="2" t="s">
        <v>17</v>
      </c>
      <c r="F8" s="1">
        <v>62120567</v>
      </c>
      <c r="G8" s="1">
        <v>614738586</v>
      </c>
      <c r="H8" s="1">
        <v>945192391</v>
      </c>
      <c r="I8" s="1">
        <v>508173456</v>
      </c>
      <c r="J8" s="1">
        <v>600298289</v>
      </c>
      <c r="K8" s="1">
        <v>13659048</v>
      </c>
    </row>
    <row r="9" spans="1:11" x14ac:dyDescent="0.25">
      <c r="A9" s="2">
        <v>8</v>
      </c>
      <c r="B9" s="2" t="s">
        <v>2</v>
      </c>
      <c r="C9" s="2" t="s">
        <v>3</v>
      </c>
      <c r="D9" s="2" t="s">
        <v>16</v>
      </c>
      <c r="E9" s="2" t="s">
        <v>18</v>
      </c>
      <c r="F9" s="1">
        <v>193186705</v>
      </c>
      <c r="G9" s="1">
        <v>929932027</v>
      </c>
      <c r="H9" s="1">
        <v>82975532</v>
      </c>
      <c r="I9" s="1">
        <v>379236925</v>
      </c>
      <c r="J9" s="1">
        <v>941063873</v>
      </c>
      <c r="K9" s="1">
        <v>358344789</v>
      </c>
    </row>
    <row r="10" spans="1:11" x14ac:dyDescent="0.25">
      <c r="A10" s="2">
        <v>9</v>
      </c>
      <c r="B10" s="2" t="s">
        <v>2</v>
      </c>
      <c r="C10" s="2" t="s">
        <v>3</v>
      </c>
      <c r="D10" s="2" t="s">
        <v>16</v>
      </c>
      <c r="E10" s="2" t="s">
        <v>19</v>
      </c>
      <c r="F10" s="1">
        <v>841606422</v>
      </c>
      <c r="G10" s="1">
        <v>133855977</v>
      </c>
      <c r="H10" s="1">
        <v>555904841</v>
      </c>
      <c r="I10" s="1">
        <v>493374828</v>
      </c>
      <c r="J10" s="1">
        <v>120153333</v>
      </c>
      <c r="K10" s="1">
        <v>399195881</v>
      </c>
    </row>
    <row r="11" spans="1:11" x14ac:dyDescent="0.25">
      <c r="A11" s="2">
        <v>10</v>
      </c>
      <c r="B11" s="2" t="s">
        <v>2</v>
      </c>
      <c r="C11" s="2" t="s">
        <v>3</v>
      </c>
      <c r="D11" s="2" t="s">
        <v>16</v>
      </c>
      <c r="E11" s="2" t="s">
        <v>31</v>
      </c>
      <c r="F11" s="1">
        <v>227758168</v>
      </c>
      <c r="G11" s="1">
        <v>949945896</v>
      </c>
      <c r="H11" s="1">
        <v>445161328</v>
      </c>
      <c r="I11" s="1">
        <v>572082814</v>
      </c>
      <c r="J11" s="1">
        <v>874781478</v>
      </c>
      <c r="K11" s="1">
        <v>90087448</v>
      </c>
    </row>
    <row r="12" spans="1:11" x14ac:dyDescent="0.25">
      <c r="A12" s="2">
        <v>11</v>
      </c>
      <c r="B12" s="2" t="s">
        <v>2</v>
      </c>
      <c r="C12" s="2" t="s">
        <v>3</v>
      </c>
      <c r="D12" s="2" t="s">
        <v>16</v>
      </c>
      <c r="E12" s="2" t="s">
        <v>20</v>
      </c>
      <c r="F12" s="1">
        <v>220888884</v>
      </c>
      <c r="G12" s="1">
        <v>13946342</v>
      </c>
      <c r="H12" s="1">
        <v>101678631</v>
      </c>
      <c r="I12" s="1">
        <v>870691375</v>
      </c>
      <c r="J12" s="1">
        <v>39099833</v>
      </c>
      <c r="K12" s="1">
        <v>537196821</v>
      </c>
    </row>
    <row r="13" spans="1:11" x14ac:dyDescent="0.25">
      <c r="A13" s="2">
        <v>12</v>
      </c>
      <c r="B13" s="2" t="s">
        <v>2</v>
      </c>
      <c r="C13" s="2" t="s">
        <v>3</v>
      </c>
      <c r="D13" s="2" t="s">
        <v>16</v>
      </c>
      <c r="E13" s="2" t="s">
        <v>32</v>
      </c>
      <c r="F13" s="1">
        <v>541493663</v>
      </c>
      <c r="G13" s="1">
        <v>774698823</v>
      </c>
      <c r="H13" s="1">
        <v>505566091</v>
      </c>
      <c r="I13" s="1">
        <v>774321336</v>
      </c>
      <c r="J13" s="1">
        <v>54347354</v>
      </c>
      <c r="K13" s="1">
        <v>653669028</v>
      </c>
    </row>
    <row r="14" spans="1:11" x14ac:dyDescent="0.25">
      <c r="A14" s="5">
        <v>13</v>
      </c>
      <c r="B14" s="5" t="s">
        <v>2</v>
      </c>
      <c r="C14" s="5" t="s">
        <v>3</v>
      </c>
      <c r="D14" s="5" t="s">
        <v>15</v>
      </c>
      <c r="E14" s="5" t="s">
        <v>46</v>
      </c>
      <c r="F14" s="6">
        <f>SUM(F8:F13)</f>
        <v>2087054409</v>
      </c>
      <c r="G14" s="6">
        <f t="shared" ref="G14:K14" si="1">SUM(G8:G13)</f>
        <v>3417117651</v>
      </c>
      <c r="H14" s="6">
        <f t="shared" si="1"/>
        <v>2636478814</v>
      </c>
      <c r="I14" s="6">
        <f t="shared" si="1"/>
        <v>3597880734</v>
      </c>
      <c r="J14" s="6">
        <f t="shared" si="1"/>
        <v>2629744160</v>
      </c>
      <c r="K14" s="6">
        <f t="shared" si="1"/>
        <v>2052153015</v>
      </c>
    </row>
    <row r="15" spans="1:11" x14ac:dyDescent="0.25">
      <c r="A15" s="5">
        <v>14</v>
      </c>
      <c r="B15" s="5" t="s">
        <v>2</v>
      </c>
      <c r="C15" s="5" t="s">
        <v>3</v>
      </c>
      <c r="D15" s="5" t="s">
        <v>15</v>
      </c>
      <c r="E15" s="5" t="s">
        <v>47</v>
      </c>
      <c r="F15" s="6">
        <f>SUM(F14,F7)</f>
        <v>8869819849</v>
      </c>
      <c r="G15" s="6">
        <f t="shared" ref="G15:K15" si="2">SUM(G14,G7)</f>
        <v>11400020739</v>
      </c>
      <c r="H15" s="6">
        <f t="shared" si="2"/>
        <v>8872282684</v>
      </c>
      <c r="I15" s="6">
        <f t="shared" si="2"/>
        <v>10574452833</v>
      </c>
      <c r="J15" s="6">
        <f t="shared" si="2"/>
        <v>10472393439</v>
      </c>
      <c r="K15" s="6">
        <f t="shared" si="2"/>
        <v>7355733086</v>
      </c>
    </row>
    <row r="16" spans="1:11" x14ac:dyDescent="0.25">
      <c r="A16" s="2">
        <v>15</v>
      </c>
      <c r="B16" s="2" t="s">
        <v>2</v>
      </c>
      <c r="C16" s="2" t="s">
        <v>3</v>
      </c>
      <c r="D16" s="2" t="s">
        <v>39</v>
      </c>
      <c r="E16" s="2" t="s">
        <v>21</v>
      </c>
      <c r="F16" s="1">
        <v>357759805</v>
      </c>
      <c r="G16" s="1">
        <v>493407935</v>
      </c>
      <c r="H16" s="1">
        <v>344776389</v>
      </c>
      <c r="I16" s="1">
        <v>923347988</v>
      </c>
      <c r="J16" s="1">
        <v>871555042</v>
      </c>
      <c r="K16" s="1">
        <v>966975322</v>
      </c>
    </row>
    <row r="17" spans="1:11" x14ac:dyDescent="0.25">
      <c r="A17" s="2">
        <v>16</v>
      </c>
      <c r="B17" s="2" t="s">
        <v>2</v>
      </c>
      <c r="C17" s="2" t="s">
        <v>3</v>
      </c>
      <c r="D17" s="2" t="s">
        <v>39</v>
      </c>
      <c r="E17" s="2" t="s">
        <v>22</v>
      </c>
      <c r="F17" s="1">
        <v>150370338</v>
      </c>
      <c r="G17" s="1">
        <v>615334819</v>
      </c>
      <c r="H17" s="1">
        <v>638431384</v>
      </c>
      <c r="I17" s="1">
        <v>956351084</v>
      </c>
      <c r="J17" s="1">
        <v>463385129</v>
      </c>
      <c r="K17" s="1">
        <v>123111329</v>
      </c>
    </row>
    <row r="18" spans="1:11" x14ac:dyDescent="0.25">
      <c r="A18" s="2">
        <v>17</v>
      </c>
      <c r="B18" s="2" t="s">
        <v>2</v>
      </c>
      <c r="C18" s="2" t="s">
        <v>3</v>
      </c>
      <c r="D18" s="2" t="s">
        <v>39</v>
      </c>
      <c r="E18" s="2" t="s">
        <v>23</v>
      </c>
      <c r="F18" s="1">
        <v>334942436</v>
      </c>
      <c r="G18" s="1">
        <v>593990745</v>
      </c>
      <c r="H18" s="1">
        <v>64976326</v>
      </c>
      <c r="I18" s="1">
        <v>653795991</v>
      </c>
      <c r="J18" s="1">
        <v>39021794</v>
      </c>
      <c r="K18" s="1">
        <v>731454224</v>
      </c>
    </row>
    <row r="19" spans="1:11" x14ac:dyDescent="0.25">
      <c r="A19" s="2">
        <v>18</v>
      </c>
      <c r="B19" s="2" t="s">
        <v>2</v>
      </c>
      <c r="C19" s="2" t="s">
        <v>3</v>
      </c>
      <c r="D19" s="2" t="s">
        <v>39</v>
      </c>
      <c r="E19" s="2" t="s">
        <v>24</v>
      </c>
      <c r="F19" s="1">
        <v>999301227</v>
      </c>
      <c r="G19" s="1">
        <v>642551804</v>
      </c>
      <c r="H19" s="1">
        <v>390362981</v>
      </c>
      <c r="I19" s="1">
        <v>880965837</v>
      </c>
      <c r="J19" s="1">
        <v>645192107</v>
      </c>
      <c r="K19" s="1">
        <v>647266714</v>
      </c>
    </row>
    <row r="20" spans="1:11" x14ac:dyDescent="0.25">
      <c r="A20" s="2">
        <v>19</v>
      </c>
      <c r="B20" s="2" t="s">
        <v>2</v>
      </c>
      <c r="C20" s="2" t="s">
        <v>3</v>
      </c>
      <c r="D20" s="2" t="s">
        <v>39</v>
      </c>
      <c r="E20" s="2" t="s">
        <v>25</v>
      </c>
      <c r="F20" s="1">
        <v>233081611</v>
      </c>
      <c r="G20" s="1">
        <v>916398213</v>
      </c>
      <c r="H20" s="1">
        <v>487845343</v>
      </c>
      <c r="I20" s="1">
        <v>244880889</v>
      </c>
      <c r="J20" s="1">
        <v>380590035</v>
      </c>
      <c r="K20" s="1">
        <v>133894516</v>
      </c>
    </row>
    <row r="21" spans="1:11" x14ac:dyDescent="0.25">
      <c r="A21" s="2">
        <v>20</v>
      </c>
      <c r="B21" s="2" t="s">
        <v>2</v>
      </c>
      <c r="C21" s="2" t="s">
        <v>3</v>
      </c>
      <c r="D21" s="2" t="s">
        <v>39</v>
      </c>
      <c r="E21" s="2" t="s">
        <v>26</v>
      </c>
      <c r="F21" s="1">
        <v>872753992</v>
      </c>
      <c r="G21" s="1">
        <v>983620671</v>
      </c>
      <c r="H21" s="1">
        <v>25983278</v>
      </c>
      <c r="I21" s="1">
        <v>877290617</v>
      </c>
      <c r="J21" s="1">
        <v>932426949</v>
      </c>
      <c r="K21" s="1">
        <v>247967907</v>
      </c>
    </row>
    <row r="22" spans="1:11" x14ac:dyDescent="0.25">
      <c r="A22" s="2">
        <v>21</v>
      </c>
      <c r="B22" s="2" t="s">
        <v>2</v>
      </c>
      <c r="C22" s="2" t="s">
        <v>3</v>
      </c>
      <c r="D22" s="2" t="s">
        <v>39</v>
      </c>
      <c r="E22" s="2" t="s">
        <v>27</v>
      </c>
      <c r="F22" s="1">
        <v>257784384</v>
      </c>
      <c r="G22" s="1">
        <v>95396253</v>
      </c>
      <c r="H22" s="1">
        <v>619534515</v>
      </c>
      <c r="I22" s="1">
        <v>715685671</v>
      </c>
      <c r="J22" s="1">
        <v>233621024</v>
      </c>
      <c r="K22" s="1">
        <v>680936048</v>
      </c>
    </row>
    <row r="23" spans="1:11" x14ac:dyDescent="0.25">
      <c r="A23" s="2">
        <v>22</v>
      </c>
      <c r="B23" s="2" t="s">
        <v>2</v>
      </c>
      <c r="C23" s="2" t="s">
        <v>3</v>
      </c>
      <c r="D23" s="2" t="s">
        <v>39</v>
      </c>
      <c r="E23" s="2" t="s">
        <v>28</v>
      </c>
      <c r="F23" s="1">
        <v>377787846</v>
      </c>
      <c r="G23" s="1">
        <v>995692434</v>
      </c>
      <c r="H23" s="1">
        <v>477722183</v>
      </c>
      <c r="I23" s="1">
        <v>24995021</v>
      </c>
      <c r="J23" s="1">
        <v>76944473</v>
      </c>
      <c r="K23" s="1">
        <v>108647941</v>
      </c>
    </row>
    <row r="24" spans="1:11" x14ac:dyDescent="0.25">
      <c r="A24" s="5">
        <v>23</v>
      </c>
      <c r="B24" s="5" t="s">
        <v>2</v>
      </c>
      <c r="C24" s="5" t="s">
        <v>3</v>
      </c>
      <c r="D24" s="5" t="s">
        <v>15</v>
      </c>
      <c r="E24" s="5" t="s">
        <v>48</v>
      </c>
      <c r="F24" s="6">
        <f>SUM(F16:F23)</f>
        <v>3583781639</v>
      </c>
      <c r="G24" s="6">
        <f t="shared" ref="G24:K24" si="3">SUM(G16:G23)</f>
        <v>5336392874</v>
      </c>
      <c r="H24" s="6">
        <f t="shared" si="3"/>
        <v>3049632399</v>
      </c>
      <c r="I24" s="6">
        <f t="shared" si="3"/>
        <v>5277313098</v>
      </c>
      <c r="J24" s="6">
        <f t="shared" si="3"/>
        <v>3642736553</v>
      </c>
      <c r="K24" s="6">
        <f t="shared" si="3"/>
        <v>3640254001</v>
      </c>
    </row>
    <row r="25" spans="1:11" x14ac:dyDescent="0.25">
      <c r="A25" s="2">
        <v>24</v>
      </c>
      <c r="B25" s="2" t="s">
        <v>2</v>
      </c>
      <c r="C25" s="2" t="s">
        <v>3</v>
      </c>
      <c r="D25" s="2" t="s">
        <v>30</v>
      </c>
      <c r="E25" s="2" t="s">
        <v>33</v>
      </c>
      <c r="F25" s="1">
        <v>813127084</v>
      </c>
      <c r="G25" s="1">
        <v>605968357</v>
      </c>
      <c r="H25" s="1">
        <v>89386021</v>
      </c>
      <c r="I25" s="1">
        <v>942051957</v>
      </c>
      <c r="J25" s="1">
        <v>634150419</v>
      </c>
      <c r="K25" s="1">
        <v>464274689</v>
      </c>
    </row>
    <row r="26" spans="1:11" x14ac:dyDescent="0.25">
      <c r="A26" s="2">
        <v>25</v>
      </c>
      <c r="B26" s="2" t="s">
        <v>2</v>
      </c>
      <c r="C26" s="2" t="s">
        <v>3</v>
      </c>
      <c r="D26" s="2" t="s">
        <v>30</v>
      </c>
      <c r="E26" s="2" t="s">
        <v>34</v>
      </c>
      <c r="F26" s="1">
        <v>214327045</v>
      </c>
      <c r="G26" s="1">
        <v>526075613</v>
      </c>
      <c r="H26" s="1">
        <v>277484005</v>
      </c>
      <c r="I26" s="1">
        <v>363903955</v>
      </c>
      <c r="J26" s="1">
        <v>735256919</v>
      </c>
      <c r="K26" s="1">
        <v>41740022</v>
      </c>
    </row>
    <row r="27" spans="1:11" x14ac:dyDescent="0.25">
      <c r="A27" s="2">
        <v>26</v>
      </c>
      <c r="B27" s="2" t="s">
        <v>2</v>
      </c>
      <c r="C27" s="2" t="s">
        <v>3</v>
      </c>
      <c r="D27" s="2" t="s">
        <v>30</v>
      </c>
      <c r="E27" s="2" t="s">
        <v>35</v>
      </c>
      <c r="F27" s="1">
        <v>289975883</v>
      </c>
      <c r="G27" s="1">
        <v>554978808</v>
      </c>
      <c r="H27" s="1">
        <v>128651546</v>
      </c>
      <c r="I27" s="1">
        <v>364666007</v>
      </c>
      <c r="J27" s="1">
        <v>209645345</v>
      </c>
      <c r="K27" s="1">
        <v>846019529</v>
      </c>
    </row>
    <row r="28" spans="1:11" x14ac:dyDescent="0.25">
      <c r="A28" s="2">
        <v>27</v>
      </c>
      <c r="B28" s="2" t="s">
        <v>2</v>
      </c>
      <c r="C28" s="2" t="s">
        <v>3</v>
      </c>
      <c r="D28" s="2" t="s">
        <v>30</v>
      </c>
      <c r="E28" s="2" t="s">
        <v>36</v>
      </c>
      <c r="F28" s="1">
        <v>182203687</v>
      </c>
      <c r="G28" s="1">
        <v>760697495</v>
      </c>
      <c r="H28" s="1">
        <v>727179591</v>
      </c>
      <c r="I28" s="1">
        <v>953902248</v>
      </c>
      <c r="J28" s="1">
        <v>991456615</v>
      </c>
      <c r="K28" s="1">
        <v>566692023</v>
      </c>
    </row>
    <row r="29" spans="1:11" x14ac:dyDescent="0.25">
      <c r="A29" s="2">
        <v>28</v>
      </c>
      <c r="B29" s="2" t="s">
        <v>2</v>
      </c>
      <c r="C29" s="2" t="s">
        <v>3</v>
      </c>
      <c r="D29" s="2" t="s">
        <v>30</v>
      </c>
      <c r="E29" s="2" t="s">
        <v>37</v>
      </c>
      <c r="F29" s="1">
        <v>974498778</v>
      </c>
      <c r="G29" s="1">
        <v>889257259</v>
      </c>
      <c r="H29" s="1">
        <v>126133075</v>
      </c>
      <c r="I29" s="1">
        <v>601893222</v>
      </c>
      <c r="J29" s="1">
        <v>796901469</v>
      </c>
      <c r="K29" s="1">
        <v>209876456</v>
      </c>
    </row>
    <row r="30" spans="1:11" x14ac:dyDescent="0.25">
      <c r="A30" s="2">
        <v>29</v>
      </c>
      <c r="B30" s="2" t="s">
        <v>2</v>
      </c>
      <c r="C30" s="2" t="s">
        <v>3</v>
      </c>
      <c r="D30" s="2" t="s">
        <v>30</v>
      </c>
      <c r="E30" s="2" t="s">
        <v>38</v>
      </c>
      <c r="F30" s="1">
        <v>832575942</v>
      </c>
      <c r="G30" s="1">
        <v>641360556</v>
      </c>
      <c r="H30" s="1">
        <v>528051958</v>
      </c>
      <c r="I30" s="1">
        <v>227853677</v>
      </c>
      <c r="J30" s="1">
        <v>536834492</v>
      </c>
      <c r="K30" s="1">
        <v>4530586</v>
      </c>
    </row>
    <row r="31" spans="1:11" x14ac:dyDescent="0.25">
      <c r="A31" s="2">
        <v>30</v>
      </c>
      <c r="B31" s="2" t="s">
        <v>2</v>
      </c>
      <c r="C31" s="2" t="s">
        <v>3</v>
      </c>
      <c r="D31" s="2" t="s">
        <v>30</v>
      </c>
      <c r="E31" s="2" t="s">
        <v>53</v>
      </c>
      <c r="F31" s="1">
        <v>711951037</v>
      </c>
      <c r="G31" s="1">
        <v>562764498</v>
      </c>
      <c r="H31" s="1">
        <v>703019658</v>
      </c>
      <c r="I31" s="1">
        <v>70639543</v>
      </c>
      <c r="J31" s="1">
        <v>507990745</v>
      </c>
      <c r="K31" s="1">
        <v>587718804</v>
      </c>
    </row>
    <row r="32" spans="1:11" x14ac:dyDescent="0.25">
      <c r="A32" s="5">
        <v>31</v>
      </c>
      <c r="B32" s="5" t="s">
        <v>2</v>
      </c>
      <c r="C32" s="5" t="s">
        <v>3</v>
      </c>
      <c r="D32" s="5" t="s">
        <v>15</v>
      </c>
      <c r="E32" s="5" t="s">
        <v>49</v>
      </c>
      <c r="F32" s="6">
        <f>SUM(F25:F31)</f>
        <v>4018659456</v>
      </c>
      <c r="G32" s="6">
        <f t="shared" ref="G32:K32" si="4">SUM(G25:G31)</f>
        <v>4541102586</v>
      </c>
      <c r="H32" s="6">
        <f t="shared" si="4"/>
        <v>2579905854</v>
      </c>
      <c r="I32" s="6">
        <f t="shared" si="4"/>
        <v>3524910609</v>
      </c>
      <c r="J32" s="6">
        <f t="shared" si="4"/>
        <v>4412236004</v>
      </c>
      <c r="K32" s="6">
        <f t="shared" si="4"/>
        <v>2720852109</v>
      </c>
    </row>
    <row r="33" spans="1:17" x14ac:dyDescent="0.25">
      <c r="A33" s="5">
        <v>32</v>
      </c>
      <c r="B33" s="5" t="s">
        <v>2</v>
      </c>
      <c r="C33" s="5" t="s">
        <v>3</v>
      </c>
      <c r="D33" s="5" t="s">
        <v>15</v>
      </c>
      <c r="E33" s="5" t="s">
        <v>50</v>
      </c>
      <c r="F33" s="6">
        <f>SUM(F32,F24)</f>
        <v>7602441095</v>
      </c>
      <c r="G33" s="6">
        <f t="shared" ref="G33:K33" si="5">SUM(G32,G24)</f>
        <v>9877495460</v>
      </c>
      <c r="H33" s="6">
        <f t="shared" si="5"/>
        <v>5629538253</v>
      </c>
      <c r="I33" s="6">
        <f t="shared" si="5"/>
        <v>8802223707</v>
      </c>
      <c r="J33" s="6">
        <f t="shared" si="5"/>
        <v>8054972557</v>
      </c>
      <c r="K33" s="6">
        <f t="shared" si="5"/>
        <v>6361106110</v>
      </c>
    </row>
    <row r="34" spans="1:17" x14ac:dyDescent="0.25">
      <c r="A34" s="2">
        <v>33</v>
      </c>
      <c r="B34" s="2" t="s">
        <v>2</v>
      </c>
      <c r="C34" s="2" t="s">
        <v>3</v>
      </c>
      <c r="D34" s="2" t="s">
        <v>44</v>
      </c>
      <c r="E34" s="2" t="s">
        <v>40</v>
      </c>
      <c r="F34" s="1">
        <v>733777818</v>
      </c>
      <c r="G34" s="1">
        <v>258066039</v>
      </c>
      <c r="H34" s="1">
        <v>928511189</v>
      </c>
      <c r="I34" s="1">
        <v>151752686</v>
      </c>
      <c r="J34" s="1">
        <v>488920934</v>
      </c>
      <c r="K34" s="1">
        <v>449605915</v>
      </c>
    </row>
    <row r="35" spans="1:17" x14ac:dyDescent="0.25">
      <c r="A35" s="2">
        <v>34</v>
      </c>
      <c r="B35" s="2" t="s">
        <v>2</v>
      </c>
      <c r="C35" s="2" t="s">
        <v>3</v>
      </c>
      <c r="D35" s="2" t="s">
        <v>44</v>
      </c>
      <c r="E35" s="2" t="s">
        <v>41</v>
      </c>
      <c r="F35" s="1">
        <v>7966065</v>
      </c>
      <c r="G35" s="1">
        <v>227416809</v>
      </c>
      <c r="H35" s="1">
        <v>852521978</v>
      </c>
      <c r="I35" s="1">
        <v>315788677</v>
      </c>
      <c r="J35" s="1">
        <v>526676875</v>
      </c>
      <c r="K35" s="1">
        <v>170605845</v>
      </c>
    </row>
    <row r="36" spans="1:17" x14ac:dyDescent="0.25">
      <c r="A36" s="2">
        <v>35</v>
      </c>
      <c r="B36" s="2" t="s">
        <v>2</v>
      </c>
      <c r="C36" s="2" t="s">
        <v>3</v>
      </c>
      <c r="D36" s="2" t="s">
        <v>44</v>
      </c>
      <c r="E36" s="2" t="s">
        <v>42</v>
      </c>
      <c r="F36" s="1">
        <v>90193663</v>
      </c>
      <c r="G36" s="1">
        <v>118066838</v>
      </c>
      <c r="H36" s="1">
        <v>763466101</v>
      </c>
      <c r="I36" s="1">
        <v>959972014</v>
      </c>
      <c r="J36" s="1">
        <v>834966868</v>
      </c>
      <c r="K36" s="1">
        <v>214381235</v>
      </c>
    </row>
    <row r="37" spans="1:17" x14ac:dyDescent="0.25">
      <c r="A37" s="2">
        <v>36</v>
      </c>
      <c r="B37" s="2" t="s">
        <v>2</v>
      </c>
      <c r="C37" s="2" t="s">
        <v>3</v>
      </c>
      <c r="D37" s="2" t="s">
        <v>44</v>
      </c>
      <c r="E37" s="2" t="s">
        <v>43</v>
      </c>
      <c r="F37" s="1">
        <v>435441208</v>
      </c>
      <c r="G37" s="1">
        <v>918975593</v>
      </c>
      <c r="H37" s="1">
        <v>698245163</v>
      </c>
      <c r="I37" s="1">
        <v>344715749</v>
      </c>
      <c r="J37" s="1">
        <v>566856205</v>
      </c>
      <c r="K37" s="1">
        <v>160033981</v>
      </c>
    </row>
    <row r="38" spans="1:17" x14ac:dyDescent="0.25">
      <c r="A38" s="5">
        <v>37</v>
      </c>
      <c r="B38" s="5" t="s">
        <v>2</v>
      </c>
      <c r="C38" s="5" t="s">
        <v>3</v>
      </c>
      <c r="D38" s="5" t="s">
        <v>15</v>
      </c>
      <c r="E38" s="5" t="s">
        <v>51</v>
      </c>
      <c r="F38" s="6">
        <f>SUM(F34:F37)</f>
        <v>1267378754</v>
      </c>
      <c r="G38" s="6">
        <f t="shared" ref="G38:K38" si="6">SUM(G34:G37)</f>
        <v>1522525279</v>
      </c>
      <c r="H38" s="6">
        <f t="shared" si="6"/>
        <v>3242744431</v>
      </c>
      <c r="I38" s="6">
        <f t="shared" si="6"/>
        <v>1772229126</v>
      </c>
      <c r="J38" s="6">
        <f t="shared" si="6"/>
        <v>2417420882</v>
      </c>
      <c r="K38" s="6">
        <f t="shared" si="6"/>
        <v>994626976</v>
      </c>
    </row>
    <row r="39" spans="1:17" x14ac:dyDescent="0.25">
      <c r="A39" s="5">
        <v>38</v>
      </c>
      <c r="B39" s="5" t="s">
        <v>2</v>
      </c>
      <c r="C39" s="5" t="s">
        <v>3</v>
      </c>
      <c r="D39" s="5" t="s">
        <v>15</v>
      </c>
      <c r="E39" s="5" t="s">
        <v>52</v>
      </c>
      <c r="F39" s="6">
        <f>SUM(F38,F33)</f>
        <v>8869819849</v>
      </c>
      <c r="G39" s="6">
        <f t="shared" ref="G39:K39" si="7">SUM(G38,G33)</f>
        <v>11400020739</v>
      </c>
      <c r="H39" s="6">
        <f t="shared" si="7"/>
        <v>8872282684</v>
      </c>
      <c r="I39" s="6">
        <f t="shared" si="7"/>
        <v>10574452833</v>
      </c>
      <c r="J39" s="6">
        <f t="shared" si="7"/>
        <v>10472393439</v>
      </c>
      <c r="K39" s="6">
        <f t="shared" si="7"/>
        <v>7355733086</v>
      </c>
    </row>
    <row r="40" spans="1:17" x14ac:dyDescent="0.25">
      <c r="A40" s="12">
        <v>39</v>
      </c>
      <c r="B40" s="12" t="s">
        <v>2</v>
      </c>
      <c r="C40" s="12" t="s">
        <v>85</v>
      </c>
      <c r="D40" s="12" t="s">
        <v>87</v>
      </c>
      <c r="E40" s="12" t="s">
        <v>62</v>
      </c>
      <c r="F40" s="13">
        <v>10195553186</v>
      </c>
      <c r="G40" s="13">
        <v>11877329244</v>
      </c>
      <c r="H40" s="13">
        <v>13342929078</v>
      </c>
      <c r="I40" s="13">
        <v>15340510909</v>
      </c>
      <c r="J40" s="13">
        <v>17547391128</v>
      </c>
      <c r="K40" s="13">
        <v>20992787274</v>
      </c>
    </row>
    <row r="41" spans="1:17" x14ac:dyDescent="0.25">
      <c r="A41" s="12">
        <v>40</v>
      </c>
      <c r="B41" s="12" t="s">
        <v>2</v>
      </c>
      <c r="C41" s="12" t="s">
        <v>85</v>
      </c>
      <c r="D41" s="12" t="s">
        <v>87</v>
      </c>
      <c r="E41" s="12" t="s">
        <v>63</v>
      </c>
      <c r="F41" s="13">
        <v>25042524</v>
      </c>
      <c r="G41" s="13">
        <v>49098174</v>
      </c>
      <c r="H41" s="13">
        <v>70362581</v>
      </c>
      <c r="I41" s="13">
        <v>139908779</v>
      </c>
      <c r="J41" s="13">
        <v>160691571</v>
      </c>
      <c r="K41" s="13">
        <v>189967562</v>
      </c>
    </row>
    <row r="42" spans="1:17" x14ac:dyDescent="0.25">
      <c r="A42" s="14">
        <v>41</v>
      </c>
      <c r="B42" s="14" t="s">
        <v>2</v>
      </c>
      <c r="C42" s="14" t="s">
        <v>85</v>
      </c>
      <c r="D42" s="14" t="s">
        <v>86</v>
      </c>
      <c r="E42" s="14" t="s">
        <v>64</v>
      </c>
      <c r="F42" s="15">
        <f>SUM(F40:F41)</f>
        <v>10220595710</v>
      </c>
      <c r="G42" s="15">
        <f>SUM(G40:G41)</f>
        <v>11926427418</v>
      </c>
      <c r="H42" s="15">
        <f t="shared" ref="H42:K42" si="8">SUM(H40:H41)</f>
        <v>13413291659</v>
      </c>
      <c r="I42" s="15">
        <f t="shared" si="8"/>
        <v>15480419688</v>
      </c>
      <c r="J42" s="15">
        <f t="shared" si="8"/>
        <v>17708082699</v>
      </c>
      <c r="K42" s="15">
        <f t="shared" si="8"/>
        <v>21182754836</v>
      </c>
      <c r="L42" s="4"/>
      <c r="M42" s="4"/>
      <c r="N42" s="4"/>
      <c r="O42" s="4"/>
      <c r="P42" s="4"/>
      <c r="Q42" s="4"/>
    </row>
    <row r="43" spans="1:17" x14ac:dyDescent="0.25">
      <c r="A43" s="12">
        <v>42</v>
      </c>
      <c r="B43" s="12" t="s">
        <v>2</v>
      </c>
      <c r="C43" s="12" t="s">
        <v>85</v>
      </c>
      <c r="D43" s="12" t="s">
        <v>87</v>
      </c>
      <c r="E43" s="12" t="s">
        <v>65</v>
      </c>
      <c r="F43" s="13">
        <v>-3840463547</v>
      </c>
      <c r="G43" s="13">
        <v>-4877526063</v>
      </c>
      <c r="H43" s="13">
        <v>-6022404941</v>
      </c>
      <c r="I43" s="13">
        <v>-7284007661</v>
      </c>
      <c r="J43" s="13">
        <v>-7618358388</v>
      </c>
      <c r="K43" s="13">
        <v>-9259931780</v>
      </c>
    </row>
    <row r="44" spans="1:17" x14ac:dyDescent="0.25">
      <c r="A44" s="12">
        <v>43</v>
      </c>
      <c r="B44" s="12" t="s">
        <v>2</v>
      </c>
      <c r="C44" s="12" t="s">
        <v>85</v>
      </c>
      <c r="D44" s="12" t="s">
        <v>87</v>
      </c>
      <c r="E44" s="12" t="s">
        <v>66</v>
      </c>
      <c r="F44" s="13">
        <v>-431999761</v>
      </c>
      <c r="G44" s="13">
        <v>-560479596</v>
      </c>
      <c r="H44" s="13">
        <v>-329165574</v>
      </c>
      <c r="I44" s="13">
        <v>-404230813</v>
      </c>
      <c r="J44" s="13">
        <v>-409292466</v>
      </c>
      <c r="K44" s="13">
        <v>-498877943</v>
      </c>
    </row>
    <row r="45" spans="1:17" x14ac:dyDescent="0.25">
      <c r="A45" s="12">
        <v>44</v>
      </c>
      <c r="B45" s="12" t="s">
        <v>2</v>
      </c>
      <c r="C45" s="12" t="s">
        <v>85</v>
      </c>
      <c r="D45" s="12" t="s">
        <v>87</v>
      </c>
      <c r="E45" s="12" t="s">
        <v>67</v>
      </c>
      <c r="F45" s="13">
        <v>-750419677</v>
      </c>
      <c r="G45" s="13">
        <v>-892642621</v>
      </c>
      <c r="H45" s="13">
        <v>-879109943</v>
      </c>
      <c r="I45" s="13">
        <v>-935612907</v>
      </c>
      <c r="J45" s="13">
        <v>-1053701205</v>
      </c>
      <c r="K45" s="13">
        <v>-1198891415</v>
      </c>
    </row>
    <row r="46" spans="1:17" x14ac:dyDescent="0.25">
      <c r="A46" s="12">
        <v>45</v>
      </c>
      <c r="B46" s="12" t="s">
        <v>2</v>
      </c>
      <c r="C46" s="12" t="s">
        <v>85</v>
      </c>
      <c r="D46" s="12" t="s">
        <v>87</v>
      </c>
      <c r="E46" s="12" t="s">
        <v>68</v>
      </c>
      <c r="F46" s="13">
        <v>-1901596942</v>
      </c>
      <c r="G46" s="13">
        <v>-2158735307</v>
      </c>
      <c r="H46" s="13">
        <v>-2674743878</v>
      </c>
      <c r="I46" s="13">
        <v>-2853492329</v>
      </c>
      <c r="J46" s="13">
        <v>-3077866825</v>
      </c>
      <c r="K46" s="13">
        <v>-3785497514</v>
      </c>
    </row>
    <row r="47" spans="1:17" x14ac:dyDescent="0.25">
      <c r="A47" s="12">
        <v>46</v>
      </c>
      <c r="B47" s="12" t="s">
        <v>2</v>
      </c>
      <c r="C47" s="12" t="s">
        <v>85</v>
      </c>
      <c r="D47" s="12" t="s">
        <v>87</v>
      </c>
      <c r="E47" s="12" t="s">
        <v>69</v>
      </c>
      <c r="F47" s="13">
        <v>-285579483</v>
      </c>
      <c r="G47" s="13">
        <v>-274481700</v>
      </c>
      <c r="H47" s="13">
        <v>-412438319</v>
      </c>
      <c r="I47" s="13">
        <v>-428057267</v>
      </c>
      <c r="J47" s="13">
        <v>-353825863</v>
      </c>
      <c r="K47" s="13">
        <v>-554883285</v>
      </c>
    </row>
    <row r="48" spans="1:17" x14ac:dyDescent="0.25">
      <c r="A48" s="12">
        <v>47</v>
      </c>
      <c r="B48" s="12" t="s">
        <v>2</v>
      </c>
      <c r="C48" s="12" t="s">
        <v>85</v>
      </c>
      <c r="D48" s="12" t="s">
        <v>87</v>
      </c>
      <c r="E48" s="12" t="s">
        <v>70</v>
      </c>
      <c r="F48" s="13">
        <v>-464821104</v>
      </c>
      <c r="G48" s="13">
        <v>-535247697</v>
      </c>
      <c r="H48" s="13">
        <v>-594665144</v>
      </c>
      <c r="I48" s="13">
        <v>-706692047</v>
      </c>
      <c r="J48" s="13">
        <v>-777829289</v>
      </c>
      <c r="K48" s="13">
        <v>-106721467</v>
      </c>
    </row>
    <row r="49" spans="1:11" x14ac:dyDescent="0.25">
      <c r="A49" s="12">
        <v>48</v>
      </c>
      <c r="B49" s="12" t="s">
        <v>2</v>
      </c>
      <c r="C49" s="12" t="s">
        <v>85</v>
      </c>
      <c r="D49" s="12" t="s">
        <v>87</v>
      </c>
      <c r="E49" s="12" t="s">
        <v>71</v>
      </c>
      <c r="F49" s="13">
        <v>-704202705</v>
      </c>
      <c r="G49" s="13">
        <v>-475977097</v>
      </c>
      <c r="H49" s="13">
        <v>-363442946</v>
      </c>
      <c r="I49" s="13">
        <v>-437247860</v>
      </c>
      <c r="J49" s="13">
        <v>-463935172</v>
      </c>
      <c r="K49" s="13">
        <v>-550980040</v>
      </c>
    </row>
    <row r="50" spans="1:11" x14ac:dyDescent="0.25">
      <c r="A50" s="12">
        <v>49</v>
      </c>
      <c r="B50" s="12" t="s">
        <v>2</v>
      </c>
      <c r="C50" s="12" t="s">
        <v>85</v>
      </c>
      <c r="D50" s="12" t="s">
        <v>87</v>
      </c>
      <c r="E50" s="12" t="s">
        <v>72</v>
      </c>
      <c r="F50" s="13">
        <v>155760050</v>
      </c>
      <c r="G50" s="13">
        <v>350525781</v>
      </c>
      <c r="H50" s="13">
        <v>816333813</v>
      </c>
      <c r="I50" s="13">
        <v>510079616</v>
      </c>
      <c r="J50" s="13">
        <v>57215667</v>
      </c>
      <c r="K50" s="13">
        <v>103935665</v>
      </c>
    </row>
    <row r="51" spans="1:11" x14ac:dyDescent="0.25">
      <c r="A51" s="12">
        <v>50</v>
      </c>
      <c r="B51" s="12" t="s">
        <v>2</v>
      </c>
      <c r="C51" s="12" t="s">
        <v>85</v>
      </c>
      <c r="D51" s="12" t="s">
        <v>87</v>
      </c>
      <c r="E51" s="12" t="s">
        <v>73</v>
      </c>
      <c r="F51" s="13">
        <v>-159172507</v>
      </c>
      <c r="G51" s="13">
        <v>-173712269</v>
      </c>
      <c r="H51" s="13">
        <v>-91164041</v>
      </c>
      <c r="I51" s="13">
        <v>-47541553</v>
      </c>
      <c r="J51" s="13">
        <v>-21559014</v>
      </c>
      <c r="K51" s="13">
        <v>-58791781</v>
      </c>
    </row>
    <row r="52" spans="1:11" x14ac:dyDescent="0.25">
      <c r="A52" s="12">
        <v>51</v>
      </c>
      <c r="B52" s="12" t="s">
        <v>2</v>
      </c>
      <c r="C52" s="12" t="s">
        <v>85</v>
      </c>
      <c r="D52" s="12" t="s">
        <v>87</v>
      </c>
      <c r="E52" s="12" t="s">
        <v>74</v>
      </c>
      <c r="F52" s="13">
        <v>40789882</v>
      </c>
      <c r="G52" s="13">
        <v>6139834</v>
      </c>
      <c r="H52" s="13">
        <v>0</v>
      </c>
      <c r="I52" s="13">
        <v>0</v>
      </c>
      <c r="J52" s="13">
        <v>0</v>
      </c>
      <c r="K52" s="13">
        <v>0</v>
      </c>
    </row>
    <row r="53" spans="1:11" x14ac:dyDescent="0.25">
      <c r="A53" s="12">
        <v>52</v>
      </c>
      <c r="B53" s="12" t="s">
        <v>2</v>
      </c>
      <c r="C53" s="12" t="s">
        <v>85</v>
      </c>
      <c r="D53" s="12" t="s">
        <v>87</v>
      </c>
      <c r="E53" s="12" t="s">
        <v>75</v>
      </c>
      <c r="F53" s="13">
        <v>-118382625</v>
      </c>
      <c r="G53" s="13">
        <v>-167572435</v>
      </c>
      <c r="H53" s="13">
        <v>-91164041</v>
      </c>
      <c r="I53" s="13">
        <v>-47541553</v>
      </c>
      <c r="J53" s="13">
        <v>-21559014</v>
      </c>
      <c r="K53" s="13">
        <v>-58791781</v>
      </c>
    </row>
    <row r="54" spans="1:11" x14ac:dyDescent="0.25">
      <c r="A54" s="14">
        <v>53</v>
      </c>
      <c r="B54" s="14" t="s">
        <v>2</v>
      </c>
      <c r="C54" s="14" t="s">
        <v>85</v>
      </c>
      <c r="D54" s="14" t="s">
        <v>86</v>
      </c>
      <c r="E54" s="14" t="s">
        <v>76</v>
      </c>
      <c r="F54" s="15">
        <f>SUM(F42:F52)</f>
        <v>1878889916</v>
      </c>
      <c r="G54" s="15">
        <f>SUM(G42:G52)</f>
        <v>2334290683</v>
      </c>
      <c r="H54" s="15">
        <f t="shared" ref="H54:K54" si="9">SUM(H42:H52)</f>
        <v>2862490686</v>
      </c>
      <c r="I54" s="15">
        <f t="shared" si="9"/>
        <v>2893616867</v>
      </c>
      <c r="J54" s="15">
        <f t="shared" si="9"/>
        <v>3988930144</v>
      </c>
      <c r="K54" s="15">
        <f t="shared" si="9"/>
        <v>5272115276</v>
      </c>
    </row>
    <row r="55" spans="1:11" x14ac:dyDescent="0.25">
      <c r="A55" s="12">
        <v>54</v>
      </c>
      <c r="B55" s="12" t="s">
        <v>2</v>
      </c>
      <c r="C55" s="12" t="s">
        <v>85</v>
      </c>
      <c r="D55" s="12" t="s">
        <v>87</v>
      </c>
      <c r="E55" s="12" t="s">
        <v>77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</row>
    <row r="56" spans="1:11" x14ac:dyDescent="0.25">
      <c r="A56" s="12">
        <v>55</v>
      </c>
      <c r="B56" s="12" t="s">
        <v>2</v>
      </c>
      <c r="C56" s="12" t="s">
        <v>85</v>
      </c>
      <c r="D56" s="12" t="s">
        <v>87</v>
      </c>
      <c r="E56" s="12" t="s">
        <v>78</v>
      </c>
      <c r="F56" s="13">
        <v>77127609</v>
      </c>
      <c r="G56" s="13">
        <v>94175889</v>
      </c>
      <c r="H56" s="13">
        <v>256194382</v>
      </c>
      <c r="I56" s="13">
        <v>81858510</v>
      </c>
      <c r="J56" s="13">
        <v>74046389</v>
      </c>
      <c r="K56" s="13">
        <v>98847147</v>
      </c>
    </row>
    <row r="57" spans="1:11" x14ac:dyDescent="0.25">
      <c r="A57" s="12">
        <v>56</v>
      </c>
      <c r="B57" s="12" t="s">
        <v>2</v>
      </c>
      <c r="C57" s="12" t="s">
        <v>85</v>
      </c>
      <c r="D57" s="12" t="s">
        <v>87</v>
      </c>
      <c r="E57" s="12" t="s">
        <v>79</v>
      </c>
      <c r="F57" s="13">
        <v>-685718087</v>
      </c>
      <c r="G57" s="13">
        <v>-1278642758</v>
      </c>
      <c r="H57" s="13">
        <v>-1094318864</v>
      </c>
      <c r="I57" s="13">
        <v>-513342379</v>
      </c>
      <c r="J57" s="13">
        <v>-357736072</v>
      </c>
      <c r="K57" s="13">
        <v>-1021989065</v>
      </c>
    </row>
    <row r="58" spans="1:11" x14ac:dyDescent="0.25">
      <c r="A58" s="12">
        <v>57</v>
      </c>
      <c r="B58" s="12" t="s">
        <v>2</v>
      </c>
      <c r="C58" s="12" t="s">
        <v>85</v>
      </c>
      <c r="D58" s="12" t="s">
        <v>87</v>
      </c>
      <c r="E58" s="12" t="s">
        <v>80</v>
      </c>
      <c r="F58" s="13">
        <v>-2450775108</v>
      </c>
      <c r="G58" s="13">
        <v>209867458</v>
      </c>
      <c r="H58" s="13">
        <v>-42507616</v>
      </c>
      <c r="I58" s="13">
        <v>504206862</v>
      </c>
      <c r="J58" s="13">
        <v>51411660</v>
      </c>
      <c r="K58" s="13">
        <v>10166306</v>
      </c>
    </row>
    <row r="59" spans="1:11" x14ac:dyDescent="0.25">
      <c r="A59" s="14">
        <v>58</v>
      </c>
      <c r="B59" s="14" t="s">
        <v>2</v>
      </c>
      <c r="C59" s="14" t="s">
        <v>85</v>
      </c>
      <c r="D59" s="14" t="s">
        <v>86</v>
      </c>
      <c r="E59" s="14" t="s">
        <v>81</v>
      </c>
      <c r="F59" s="15">
        <f>SUM(F54:F58)</f>
        <v>-1180475670</v>
      </c>
      <c r="G59" s="15">
        <f t="shared" ref="G59:K59" si="10">SUM(G54:G58)</f>
        <v>1359691272</v>
      </c>
      <c r="H59" s="15">
        <f t="shared" si="10"/>
        <v>1981858588</v>
      </c>
      <c r="I59" s="15">
        <f t="shared" si="10"/>
        <v>2966339860</v>
      </c>
      <c r="J59" s="15">
        <f t="shared" si="10"/>
        <v>3756652121</v>
      </c>
      <c r="K59" s="15">
        <f t="shared" si="10"/>
        <v>4359139664</v>
      </c>
    </row>
    <row r="60" spans="1:11" x14ac:dyDescent="0.25">
      <c r="A60" s="12">
        <v>59</v>
      </c>
      <c r="B60" s="12" t="s">
        <v>2</v>
      </c>
      <c r="C60" s="12" t="s">
        <v>85</v>
      </c>
      <c r="D60" s="12" t="s">
        <v>87</v>
      </c>
      <c r="E60" s="12" t="s">
        <v>82</v>
      </c>
      <c r="F60" s="13">
        <v>197613719</v>
      </c>
      <c r="G60" s="13">
        <v>-418095793</v>
      </c>
      <c r="H60" s="13">
        <v>-527258068</v>
      </c>
      <c r="I60" s="13">
        <v>-741198704</v>
      </c>
      <c r="J60" s="13">
        <v>-964958593</v>
      </c>
      <c r="K60" s="13">
        <v>-1122839271</v>
      </c>
    </row>
    <row r="61" spans="1:11" x14ac:dyDescent="0.25">
      <c r="A61" s="14">
        <v>60</v>
      </c>
      <c r="B61" s="14" t="s">
        <v>2</v>
      </c>
      <c r="C61" s="14" t="s">
        <v>85</v>
      </c>
      <c r="D61" s="14" t="s">
        <v>86</v>
      </c>
      <c r="E61" s="14" t="s">
        <v>83</v>
      </c>
      <c r="F61" s="15">
        <f>SUM(F59:F60)</f>
        <v>-982861951</v>
      </c>
      <c r="G61" s="15">
        <f>SUM(G59:G60)</f>
        <v>941595479</v>
      </c>
      <c r="H61" s="15">
        <f t="shared" ref="H61:K61" si="11">SUM(H59:H60)</f>
        <v>1454600520</v>
      </c>
      <c r="I61" s="15">
        <f t="shared" si="11"/>
        <v>2225141156</v>
      </c>
      <c r="J61" s="15">
        <f t="shared" si="11"/>
        <v>2791693528</v>
      </c>
      <c r="K61" s="15">
        <f t="shared" si="11"/>
        <v>3236300393</v>
      </c>
    </row>
    <row r="62" spans="1:11" x14ac:dyDescent="0.25">
      <c r="A62" s="12">
        <v>61</v>
      </c>
      <c r="B62" s="12" t="s">
        <v>2</v>
      </c>
      <c r="C62" s="12" t="s">
        <v>85</v>
      </c>
      <c r="D62" s="12" t="s">
        <v>87</v>
      </c>
      <c r="E62" s="12" t="s">
        <v>84</v>
      </c>
      <c r="F62" s="13">
        <v>0</v>
      </c>
      <c r="G62" s="13">
        <v>0</v>
      </c>
      <c r="H62" s="13">
        <v>0</v>
      </c>
      <c r="I62" s="13">
        <v>0</v>
      </c>
      <c r="J62" s="13">
        <v>12.24</v>
      </c>
      <c r="K62" s="13">
        <v>14.75</v>
      </c>
    </row>
  </sheetData>
  <phoneticPr fontId="3" type="noConversion"/>
  <pageMargins left="0.7" right="0.7" top="0.75" bottom="0.75" header="0.3" footer="0.3"/>
  <pageSetup paperSize="9" orientation="portrait" r:id="rId1"/>
  <ignoredErrors>
    <ignoredError sqref="A2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0699B-BE00-4050-8367-B2E02DCFA2EB}">
  <dimension ref="A1:Q62"/>
  <sheetViews>
    <sheetView workbookViewId="0"/>
  </sheetViews>
  <sheetFormatPr defaultRowHeight="15" x14ac:dyDescent="0.25"/>
  <cols>
    <col min="1" max="1" width="6.42578125" style="3" bestFit="1" customWidth="1"/>
    <col min="2" max="2" width="11.5703125" style="3" bestFit="1" customWidth="1"/>
    <col min="3" max="3" width="27.140625" style="3" bestFit="1" customWidth="1"/>
    <col min="4" max="4" width="39.28515625" style="3" bestFit="1" customWidth="1"/>
    <col min="5" max="5" width="44.28515625" style="3" bestFit="1" customWidth="1"/>
    <col min="6" max="11" width="14.5703125" style="3" bestFit="1" customWidth="1"/>
    <col min="12" max="17" width="22.5703125" style="3" bestFit="1" customWidth="1"/>
    <col min="18" max="16384" width="9.140625" style="3"/>
  </cols>
  <sheetData>
    <row r="1" spans="1:17" x14ac:dyDescent="0.25">
      <c r="A1" s="3" t="s">
        <v>0</v>
      </c>
      <c r="B1" s="3" t="s">
        <v>1</v>
      </c>
      <c r="C1" s="3" t="s">
        <v>59</v>
      </c>
      <c r="D1" s="3" t="s">
        <v>60</v>
      </c>
      <c r="E1" s="3" t="s">
        <v>61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102</v>
      </c>
      <c r="M1" s="3" t="s">
        <v>103</v>
      </c>
      <c r="N1" s="3" t="s">
        <v>104</v>
      </c>
      <c r="O1" s="3" t="s">
        <v>105</v>
      </c>
      <c r="P1" s="3" t="s">
        <v>106</v>
      </c>
      <c r="Q1" s="3" t="s">
        <v>107</v>
      </c>
    </row>
    <row r="2" spans="1:17" x14ac:dyDescent="0.25">
      <c r="A2" s="16">
        <v>1</v>
      </c>
      <c r="B2" s="17" t="s">
        <v>2</v>
      </c>
      <c r="C2" s="2" t="s">
        <v>3</v>
      </c>
      <c r="D2" s="2" t="s">
        <v>29</v>
      </c>
      <c r="E2" s="2" t="s">
        <v>4</v>
      </c>
      <c r="F2" s="1">
        <v>227339503</v>
      </c>
      <c r="G2" s="1">
        <v>455075469</v>
      </c>
      <c r="H2" s="1">
        <v>737983522</v>
      </c>
      <c r="I2" s="1">
        <v>158516489</v>
      </c>
      <c r="J2" s="1">
        <v>949673811</v>
      </c>
      <c r="K2" s="1">
        <v>122355205</v>
      </c>
      <c r="L2" s="18">
        <f>(Table_RawDataIReceive10[[#This Row],[2016]]/F$15)</f>
        <v>2.5630678736460546E-2</v>
      </c>
      <c r="M2" s="18">
        <f>(Table_RawDataIReceive10[[#This Row],[2017]]/G$15)</f>
        <v>3.9918828168721283E-2</v>
      </c>
      <c r="N2" s="18">
        <f>(Table_RawDataIReceive10[[#This Row],[2018]]/H$15)</f>
        <v>8.3178540211625199E-2</v>
      </c>
      <c r="O2" s="18">
        <f>(Table_RawDataIReceive10[[#This Row],[2019]]/I$15)</f>
        <v>1.4990514545141572E-2</v>
      </c>
      <c r="P2" s="18">
        <f>(Table_RawDataIReceive10[[#This Row],[2020]]/J$15)</f>
        <v>9.0683549709213704E-2</v>
      </c>
      <c r="Q2" s="18">
        <f>(Table_RawDataIReceive10[[#This Row],[2021]]/K$15)</f>
        <v>1.6633991958310165E-2</v>
      </c>
    </row>
    <row r="3" spans="1:17" x14ac:dyDescent="0.25">
      <c r="A3" s="16">
        <v>2</v>
      </c>
      <c r="B3" s="17" t="s">
        <v>2</v>
      </c>
      <c r="C3" s="2" t="s">
        <v>3</v>
      </c>
      <c r="D3" s="2" t="s">
        <v>29</v>
      </c>
      <c r="E3" s="2" t="s">
        <v>11</v>
      </c>
      <c r="F3" s="1">
        <v>4646071302</v>
      </c>
      <c r="G3" s="1">
        <v>5948368946</v>
      </c>
      <c r="H3" s="1">
        <v>3443879482</v>
      </c>
      <c r="I3" s="1">
        <v>5432143898</v>
      </c>
      <c r="J3" s="1">
        <v>5522205033</v>
      </c>
      <c r="K3" s="1">
        <v>3109044508</v>
      </c>
      <c r="L3" s="18">
        <f>(Table_RawDataIReceive10[[#This Row],[2016]]/F$15)</f>
        <v>0.52380672675373519</v>
      </c>
      <c r="M3" s="18">
        <f>(Table_RawDataIReceive10[[#This Row],[2017]]/G$15)</f>
        <v>0.52178580041090217</v>
      </c>
      <c r="N3" s="18">
        <f>(Table_RawDataIReceive10[[#This Row],[2018]]/H$15)</f>
        <v>0.38816160447756987</v>
      </c>
      <c r="O3" s="18">
        <f>(Table_RawDataIReceive10[[#This Row],[2019]]/I$15)</f>
        <v>0.51370448984818884</v>
      </c>
      <c r="P3" s="18">
        <f>(Table_RawDataIReceive10[[#This Row],[2020]]/J$15)</f>
        <v>0.52731069217041471</v>
      </c>
      <c r="Q3" s="18">
        <f>(Table_RawDataIReceive10[[#This Row],[2021]]/K$15)</f>
        <v>0.4226695655824399</v>
      </c>
    </row>
    <row r="4" spans="1:17" x14ac:dyDescent="0.25">
      <c r="A4" s="16">
        <v>3</v>
      </c>
      <c r="B4" s="17" t="s">
        <v>2</v>
      </c>
      <c r="C4" s="2" t="s">
        <v>3</v>
      </c>
      <c r="D4" s="2" t="s">
        <v>29</v>
      </c>
      <c r="E4" s="2" t="s">
        <v>12</v>
      </c>
      <c r="F4" s="1">
        <v>746852209</v>
      </c>
      <c r="G4" s="1">
        <v>649847449</v>
      </c>
      <c r="H4" s="1">
        <v>785944929</v>
      </c>
      <c r="I4" s="1">
        <v>574688129</v>
      </c>
      <c r="J4" s="1">
        <v>272007072</v>
      </c>
      <c r="K4" s="1">
        <v>234186671</v>
      </c>
      <c r="L4" s="18">
        <f>(Table_RawDataIReceive10[[#This Row],[2016]]/F$15)</f>
        <v>8.4201508228400099E-2</v>
      </c>
      <c r="M4" s="18">
        <f>(Table_RawDataIReceive10[[#This Row],[2017]]/G$15)</f>
        <v>5.700405849059921E-2</v>
      </c>
      <c r="N4" s="18">
        <f>(Table_RawDataIReceive10[[#This Row],[2018]]/H$15)</f>
        <v>8.85842975243957E-2</v>
      </c>
      <c r="O4" s="18">
        <f>(Table_RawDataIReceive10[[#This Row],[2019]]/I$15)</f>
        <v>5.4346843101569682E-2</v>
      </c>
      <c r="P4" s="18">
        <f>(Table_RawDataIReceive10[[#This Row],[2020]]/J$15)</f>
        <v>2.59737254510535E-2</v>
      </c>
      <c r="Q4" s="18">
        <f>(Table_RawDataIReceive10[[#This Row],[2021]]/K$15)</f>
        <v>3.1837298643383645E-2</v>
      </c>
    </row>
    <row r="5" spans="1:17" x14ac:dyDescent="0.25">
      <c r="A5" s="16">
        <v>4</v>
      </c>
      <c r="B5" s="17" t="s">
        <v>2</v>
      </c>
      <c r="C5" s="2" t="s">
        <v>3</v>
      </c>
      <c r="D5" s="2" t="s">
        <v>29</v>
      </c>
      <c r="E5" s="2" t="s">
        <v>13</v>
      </c>
      <c r="F5" s="1">
        <v>828390929</v>
      </c>
      <c r="G5" s="1">
        <v>643895802</v>
      </c>
      <c r="H5" s="1">
        <v>282559286</v>
      </c>
      <c r="I5" s="1">
        <v>150923767</v>
      </c>
      <c r="J5" s="1">
        <v>280775748</v>
      </c>
      <c r="K5" s="1">
        <v>990658996</v>
      </c>
      <c r="L5" s="18">
        <f>(Table_RawDataIReceive10[[#This Row],[2016]]/F$15)</f>
        <v>9.3394335296831804E-2</v>
      </c>
      <c r="M5" s="18">
        <f>(Table_RawDataIReceive10[[#This Row],[2017]]/G$15)</f>
        <v>5.6481985142114922E-2</v>
      </c>
      <c r="N5" s="18">
        <f>(Table_RawDataIReceive10[[#This Row],[2018]]/H$15)</f>
        <v>3.1847416957257083E-2</v>
      </c>
      <c r="O5" s="18">
        <f>(Table_RawDataIReceive10[[#This Row],[2019]]/I$15)</f>
        <v>1.4272489497424193E-2</v>
      </c>
      <c r="P5" s="18">
        <f>(Table_RawDataIReceive10[[#This Row],[2020]]/J$15)</f>
        <v>2.6811038912496307E-2</v>
      </c>
      <c r="Q5" s="18">
        <f>(Table_RawDataIReceive10[[#This Row],[2021]]/K$15)</f>
        <v>0.13467848607577929</v>
      </c>
    </row>
    <row r="6" spans="1:17" x14ac:dyDescent="0.25">
      <c r="A6" s="16">
        <v>5</v>
      </c>
      <c r="B6" s="17" t="s">
        <v>2</v>
      </c>
      <c r="C6" s="2" t="s">
        <v>3</v>
      </c>
      <c r="D6" s="2" t="s">
        <v>29</v>
      </c>
      <c r="E6" s="2" t="s">
        <v>14</v>
      </c>
      <c r="F6" s="1">
        <v>334111497</v>
      </c>
      <c r="G6" s="1">
        <v>285715422</v>
      </c>
      <c r="H6" s="1">
        <v>985436651</v>
      </c>
      <c r="I6" s="1">
        <v>660299816</v>
      </c>
      <c r="J6" s="1">
        <v>817987615</v>
      </c>
      <c r="K6" s="1">
        <v>847334691</v>
      </c>
      <c r="L6" s="18">
        <f>(Table_RawDataIReceive10[[#This Row],[2016]]/F$15)</f>
        <v>3.7668352084700839E-2</v>
      </c>
      <c r="M6" s="18">
        <f>(Table_RawDataIReceive10[[#This Row],[2017]]/G$15)</f>
        <v>2.5062710721442311E-2</v>
      </c>
      <c r="N6" s="18">
        <f>(Table_RawDataIReceive10[[#This Row],[2018]]/H$15)</f>
        <v>0.11106912235529938</v>
      </c>
      <c r="O6" s="18">
        <f>(Table_RawDataIReceive10[[#This Row],[2019]]/I$15)</f>
        <v>6.2442929807146455E-2</v>
      </c>
      <c r="P6" s="18">
        <f>(Table_RawDataIReceive10[[#This Row],[2020]]/J$15)</f>
        <v>7.8108946132003698E-2</v>
      </c>
      <c r="Q6" s="18">
        <f>(Table_RawDataIReceive10[[#This Row],[2021]]/K$15)</f>
        <v>0.11519377893315799</v>
      </c>
    </row>
    <row r="7" spans="1:17" x14ac:dyDescent="0.25">
      <c r="A7" s="16">
        <v>6</v>
      </c>
      <c r="B7" s="17" t="s">
        <v>2</v>
      </c>
      <c r="C7" s="5" t="s">
        <v>3</v>
      </c>
      <c r="D7" s="5" t="s">
        <v>15</v>
      </c>
      <c r="E7" s="5" t="s">
        <v>45</v>
      </c>
      <c r="F7" s="6">
        <f>SUM(F2:F6)</f>
        <v>6782765440</v>
      </c>
      <c r="G7" s="6">
        <f t="shared" ref="G7:K7" si="0">SUM(G2:G6)</f>
        <v>7982903088</v>
      </c>
      <c r="H7" s="6">
        <f t="shared" si="0"/>
        <v>6235803870</v>
      </c>
      <c r="I7" s="6">
        <f t="shared" si="0"/>
        <v>6976572099</v>
      </c>
      <c r="J7" s="6">
        <f t="shared" si="0"/>
        <v>7842649279</v>
      </c>
      <c r="K7" s="6">
        <f t="shared" si="0"/>
        <v>5303580071</v>
      </c>
      <c r="L7" s="19">
        <f>(Table_RawDataIReceive10[[#This Row],[2016]]/F$15)</f>
        <v>0.76470160110012853</v>
      </c>
      <c r="M7" s="19">
        <f>(Table_RawDataIReceive10[[#This Row],[2017]]/G$15)</f>
        <v>0.70025338293377992</v>
      </c>
      <c r="N7" s="19">
        <f>(Table_RawDataIReceive10[[#This Row],[2018]]/H$15)</f>
        <v>0.70284098152614727</v>
      </c>
      <c r="O7" s="19">
        <f>(Table_RawDataIReceive10[[#This Row],[2019]]/I$15)</f>
        <v>0.65975726679947067</v>
      </c>
      <c r="P7" s="19">
        <f>(Table_RawDataIReceive10[[#This Row],[2020]]/J$15)</f>
        <v>0.74888795237518191</v>
      </c>
      <c r="Q7" s="19">
        <f>(Table_RawDataIReceive10[[#This Row],[2021]]/K$15)</f>
        <v>0.72101312119307093</v>
      </c>
    </row>
    <row r="8" spans="1:17" x14ac:dyDescent="0.25">
      <c r="A8" s="16">
        <v>7</v>
      </c>
      <c r="B8" s="17" t="s">
        <v>2</v>
      </c>
      <c r="C8" s="2" t="s">
        <v>3</v>
      </c>
      <c r="D8" s="2" t="s">
        <v>16</v>
      </c>
      <c r="E8" s="2" t="s">
        <v>17</v>
      </c>
      <c r="F8" s="1">
        <v>62120567</v>
      </c>
      <c r="G8" s="1">
        <v>614738586</v>
      </c>
      <c r="H8" s="1">
        <v>945192391</v>
      </c>
      <c r="I8" s="1">
        <v>508173456</v>
      </c>
      <c r="J8" s="1">
        <v>600298289</v>
      </c>
      <c r="K8" s="1">
        <v>13659048</v>
      </c>
      <c r="L8" s="18">
        <f>(Table_RawDataIReceive10[[#This Row],[2016]]/F$15)</f>
        <v>7.0035883543907137E-3</v>
      </c>
      <c r="M8" s="18">
        <f>(Table_RawDataIReceive10[[#This Row],[2017]]/G$15)</f>
        <v>5.3924339268695429E-2</v>
      </c>
      <c r="N8" s="18">
        <f>(Table_RawDataIReceive10[[#This Row],[2018]]/H$15)</f>
        <v>0.10653316904617238</v>
      </c>
      <c r="O8" s="18">
        <f>(Table_RawDataIReceive10[[#This Row],[2019]]/I$15)</f>
        <v>4.8056714047097403E-2</v>
      </c>
      <c r="P8" s="18">
        <f>(Table_RawDataIReceive10[[#This Row],[2020]]/J$15)</f>
        <v>5.7321976346347239E-2</v>
      </c>
      <c r="Q8" s="18">
        <f>(Table_RawDataIReceive10[[#This Row],[2021]]/K$15)</f>
        <v>1.8569254539696331E-3</v>
      </c>
    </row>
    <row r="9" spans="1:17" x14ac:dyDescent="0.25">
      <c r="A9" s="16">
        <v>8</v>
      </c>
      <c r="B9" s="17" t="s">
        <v>2</v>
      </c>
      <c r="C9" s="2" t="s">
        <v>3</v>
      </c>
      <c r="D9" s="2" t="s">
        <v>16</v>
      </c>
      <c r="E9" s="2" t="s">
        <v>18</v>
      </c>
      <c r="F9" s="1">
        <v>193186705</v>
      </c>
      <c r="G9" s="1">
        <v>929932027</v>
      </c>
      <c r="H9" s="1">
        <v>82975532</v>
      </c>
      <c r="I9" s="1">
        <v>379236925</v>
      </c>
      <c r="J9" s="1">
        <v>941063873</v>
      </c>
      <c r="K9" s="1">
        <v>358344789</v>
      </c>
      <c r="L9" s="18">
        <f>(Table_RawDataIReceive10[[#This Row],[2016]]/F$15)</f>
        <v>2.1780228718149244E-2</v>
      </c>
      <c r="M9" s="18">
        <f>(Table_RawDataIReceive10[[#This Row],[2017]]/G$15)</f>
        <v>8.1572836426398718E-2</v>
      </c>
      <c r="N9" s="18">
        <f>(Table_RawDataIReceive10[[#This Row],[2018]]/H$15)</f>
        <v>9.3522191475746714E-3</v>
      </c>
      <c r="O9" s="18">
        <f>(Table_RawDataIReceive10[[#This Row],[2019]]/I$15)</f>
        <v>3.5863503387759635E-2</v>
      </c>
      <c r="P9" s="18">
        <f>(Table_RawDataIReceive10[[#This Row],[2020]]/J$15)</f>
        <v>8.9861394005252476E-2</v>
      </c>
      <c r="Q9" s="18">
        <f>(Table_RawDataIReceive10[[#This Row],[2021]]/K$15)</f>
        <v>4.8716393704120328E-2</v>
      </c>
    </row>
    <row r="10" spans="1:17" x14ac:dyDescent="0.25">
      <c r="A10" s="16">
        <v>9</v>
      </c>
      <c r="B10" s="17" t="s">
        <v>2</v>
      </c>
      <c r="C10" s="2" t="s">
        <v>3</v>
      </c>
      <c r="D10" s="2" t="s">
        <v>16</v>
      </c>
      <c r="E10" s="2" t="s">
        <v>19</v>
      </c>
      <c r="F10" s="1">
        <v>841606422</v>
      </c>
      <c r="G10" s="1">
        <v>133855977</v>
      </c>
      <c r="H10" s="1">
        <v>555904841</v>
      </c>
      <c r="I10" s="1">
        <v>493374828</v>
      </c>
      <c r="J10" s="1">
        <v>120153333</v>
      </c>
      <c r="K10" s="1">
        <v>399195881</v>
      </c>
      <c r="L10" s="18">
        <f>(Table_RawDataIReceive10[[#This Row],[2016]]/F$15)</f>
        <v>9.4884274576882671E-2</v>
      </c>
      <c r="M10" s="18">
        <f>(Table_RawDataIReceive10[[#This Row],[2017]]/G$15)</f>
        <v>1.1741731007740406E-2</v>
      </c>
      <c r="N10" s="18">
        <f>(Table_RawDataIReceive10[[#This Row],[2018]]/H$15)</f>
        <v>6.2656349081674501E-2</v>
      </c>
      <c r="O10" s="18">
        <f>(Table_RawDataIReceive10[[#This Row],[2019]]/I$15)</f>
        <v>4.6657244189534888E-2</v>
      </c>
      <c r="P10" s="18">
        <f>(Table_RawDataIReceive10[[#This Row],[2020]]/J$15)</f>
        <v>1.1473340234959063E-2</v>
      </c>
      <c r="Q10" s="18">
        <f>(Table_RawDataIReceive10[[#This Row],[2021]]/K$15)</f>
        <v>5.4270033500777845E-2</v>
      </c>
    </row>
    <row r="11" spans="1:17" x14ac:dyDescent="0.25">
      <c r="A11" s="16">
        <v>10</v>
      </c>
      <c r="B11" s="17" t="s">
        <v>2</v>
      </c>
      <c r="C11" s="2" t="s">
        <v>3</v>
      </c>
      <c r="D11" s="2" t="s">
        <v>16</v>
      </c>
      <c r="E11" s="2" t="s">
        <v>31</v>
      </c>
      <c r="F11" s="1">
        <v>227758168</v>
      </c>
      <c r="G11" s="1">
        <v>949945896</v>
      </c>
      <c r="H11" s="1">
        <v>445161328</v>
      </c>
      <c r="I11" s="1">
        <v>572082814</v>
      </c>
      <c r="J11" s="1">
        <v>874781478</v>
      </c>
      <c r="K11" s="1">
        <v>90087448</v>
      </c>
      <c r="L11" s="18">
        <f>(Table_RawDataIReceive10[[#This Row],[2016]]/F$15)</f>
        <v>2.5677879807860796E-2</v>
      </c>
      <c r="M11" s="18">
        <f>(Table_RawDataIReceive10[[#This Row],[2017]]/G$15)</f>
        <v>8.3328435776453547E-2</v>
      </c>
      <c r="N11" s="18">
        <f>(Table_RawDataIReceive10[[#This Row],[2018]]/H$15)</f>
        <v>5.0174385088382067E-2</v>
      </c>
      <c r="O11" s="18">
        <f>(Table_RawDataIReceive10[[#This Row],[2019]]/I$15)</f>
        <v>5.4100464868941933E-2</v>
      </c>
      <c r="P11" s="18">
        <f>(Table_RawDataIReceive10[[#This Row],[2020]]/J$15)</f>
        <v>8.3532144117336768E-2</v>
      </c>
      <c r="Q11" s="18">
        <f>(Table_RawDataIReceive10[[#This Row],[2021]]/K$15)</f>
        <v>1.2247242653687557E-2</v>
      </c>
    </row>
    <row r="12" spans="1:17" x14ac:dyDescent="0.25">
      <c r="A12" s="16">
        <v>11</v>
      </c>
      <c r="B12" s="17" t="s">
        <v>2</v>
      </c>
      <c r="C12" s="2" t="s">
        <v>3</v>
      </c>
      <c r="D12" s="2" t="s">
        <v>16</v>
      </c>
      <c r="E12" s="2" t="s">
        <v>20</v>
      </c>
      <c r="F12" s="1">
        <v>220888884</v>
      </c>
      <c r="G12" s="1">
        <v>13946342</v>
      </c>
      <c r="H12" s="1">
        <v>101678631</v>
      </c>
      <c r="I12" s="1">
        <v>870691375</v>
      </c>
      <c r="J12" s="1">
        <v>39099833</v>
      </c>
      <c r="K12" s="1">
        <v>537196821</v>
      </c>
      <c r="L12" s="18">
        <f>(Table_RawDataIReceive10[[#This Row],[2016]]/F$15)</f>
        <v>2.4903423943261196E-2</v>
      </c>
      <c r="M12" s="18">
        <f>(Table_RawDataIReceive10[[#This Row],[2017]]/G$15)</f>
        <v>1.2233611077819286E-3</v>
      </c>
      <c r="N12" s="18">
        <f>(Table_RawDataIReceive10[[#This Row],[2018]]/H$15)</f>
        <v>1.1460256015440547E-2</v>
      </c>
      <c r="O12" s="18">
        <f>(Table_RawDataIReceive10[[#This Row],[2019]]/I$15)</f>
        <v>8.2339142152377698E-2</v>
      </c>
      <c r="P12" s="18">
        <f>(Table_RawDataIReceive10[[#This Row],[2020]]/J$15)</f>
        <v>3.7336100126251189E-3</v>
      </c>
      <c r="Q12" s="18">
        <f>(Table_RawDataIReceive10[[#This Row],[2021]]/K$15)</f>
        <v>7.3031037793151371E-2</v>
      </c>
    </row>
    <row r="13" spans="1:17" x14ac:dyDescent="0.25">
      <c r="A13" s="16">
        <v>12</v>
      </c>
      <c r="B13" s="17" t="s">
        <v>2</v>
      </c>
      <c r="C13" s="2" t="s">
        <v>3</v>
      </c>
      <c r="D13" s="2" t="s">
        <v>16</v>
      </c>
      <c r="E13" s="2" t="s">
        <v>32</v>
      </c>
      <c r="F13" s="1">
        <v>541493663</v>
      </c>
      <c r="G13" s="1">
        <v>774698823</v>
      </c>
      <c r="H13" s="1">
        <v>505566091</v>
      </c>
      <c r="I13" s="1">
        <v>774321336</v>
      </c>
      <c r="J13" s="1">
        <v>54347354</v>
      </c>
      <c r="K13" s="1">
        <v>653669028</v>
      </c>
      <c r="L13" s="18">
        <f>(Table_RawDataIReceive10[[#This Row],[2016]]/F$15)</f>
        <v>6.1049003499326876E-2</v>
      </c>
      <c r="M13" s="18">
        <f>(Table_RawDataIReceive10[[#This Row],[2017]]/G$15)</f>
        <v>6.7955913479150032E-2</v>
      </c>
      <c r="N13" s="18">
        <f>(Table_RawDataIReceive10[[#This Row],[2018]]/H$15)</f>
        <v>5.69826400946086E-2</v>
      </c>
      <c r="O13" s="18">
        <f>(Table_RawDataIReceive10[[#This Row],[2019]]/I$15)</f>
        <v>7.3225664554817729E-2</v>
      </c>
      <c r="P13" s="18">
        <f>(Table_RawDataIReceive10[[#This Row],[2020]]/J$15)</f>
        <v>5.1895829082973782E-3</v>
      </c>
      <c r="Q13" s="18">
        <f>(Table_RawDataIReceive10[[#This Row],[2021]]/K$15)</f>
        <v>8.8865245701222284E-2</v>
      </c>
    </row>
    <row r="14" spans="1:17" x14ac:dyDescent="0.25">
      <c r="A14" s="16">
        <v>13</v>
      </c>
      <c r="B14" s="17" t="s">
        <v>2</v>
      </c>
      <c r="C14" s="5" t="s">
        <v>3</v>
      </c>
      <c r="D14" s="5" t="s">
        <v>15</v>
      </c>
      <c r="E14" s="5" t="s">
        <v>46</v>
      </c>
      <c r="F14" s="6">
        <f>SUM(F8:F13)</f>
        <v>2087054409</v>
      </c>
      <c r="G14" s="6">
        <f t="shared" ref="G14:K14" si="1">SUM(G8:G13)</f>
        <v>3417117651</v>
      </c>
      <c r="H14" s="6">
        <f t="shared" si="1"/>
        <v>2636478814</v>
      </c>
      <c r="I14" s="6">
        <f t="shared" si="1"/>
        <v>3597880734</v>
      </c>
      <c r="J14" s="6">
        <f t="shared" si="1"/>
        <v>2629744160</v>
      </c>
      <c r="K14" s="6">
        <f t="shared" si="1"/>
        <v>2052153015</v>
      </c>
      <c r="L14" s="19">
        <f>(Table_RawDataIReceive10[[#This Row],[2016]]/F$15)</f>
        <v>0.2352983988998715</v>
      </c>
      <c r="M14" s="19">
        <f>(Table_RawDataIReceive10[[#This Row],[2017]]/G$15)</f>
        <v>0.29974661706622008</v>
      </c>
      <c r="N14" s="19">
        <f>(Table_RawDataIReceive10[[#This Row],[2018]]/H$15)</f>
        <v>0.29715901847385279</v>
      </c>
      <c r="O14" s="19">
        <f>(Table_RawDataIReceive10[[#This Row],[2019]]/I$15)</f>
        <v>0.34024273320052928</v>
      </c>
      <c r="P14" s="19">
        <f>(Table_RawDataIReceive10[[#This Row],[2020]]/J$15)</f>
        <v>0.25111204762481804</v>
      </c>
      <c r="Q14" s="19">
        <f>(Table_RawDataIReceive10[[#This Row],[2021]]/K$15)</f>
        <v>0.27898687880692902</v>
      </c>
    </row>
    <row r="15" spans="1:17" x14ac:dyDescent="0.25">
      <c r="A15" s="16">
        <v>14</v>
      </c>
      <c r="B15" s="17" t="s">
        <v>2</v>
      </c>
      <c r="C15" s="5" t="s">
        <v>3</v>
      </c>
      <c r="D15" s="5" t="s">
        <v>15</v>
      </c>
      <c r="E15" s="5" t="s">
        <v>47</v>
      </c>
      <c r="F15" s="6">
        <f>SUM(F14,F7)</f>
        <v>8869819849</v>
      </c>
      <c r="G15" s="6">
        <f t="shared" ref="G15:K15" si="2">SUM(G14,G7)</f>
        <v>11400020739</v>
      </c>
      <c r="H15" s="6">
        <f t="shared" si="2"/>
        <v>8872282684</v>
      </c>
      <c r="I15" s="6">
        <f t="shared" si="2"/>
        <v>10574452833</v>
      </c>
      <c r="J15" s="6">
        <f t="shared" si="2"/>
        <v>10472393439</v>
      </c>
      <c r="K15" s="6">
        <f t="shared" si="2"/>
        <v>7355733086</v>
      </c>
      <c r="L15" s="19">
        <f>(Table_RawDataIReceive10[[#This Row],[2016]]/F$15)</f>
        <v>1</v>
      </c>
      <c r="M15" s="19">
        <f>(Table_RawDataIReceive10[[#This Row],[2017]]/G$15)</f>
        <v>1</v>
      </c>
      <c r="N15" s="19">
        <f>(Table_RawDataIReceive10[[#This Row],[2018]]/H$15)</f>
        <v>1</v>
      </c>
      <c r="O15" s="19">
        <f>(Table_RawDataIReceive10[[#This Row],[2019]]/I$15)</f>
        <v>1</v>
      </c>
      <c r="P15" s="19">
        <f>(Table_RawDataIReceive10[[#This Row],[2020]]/J$15)</f>
        <v>1</v>
      </c>
      <c r="Q15" s="19">
        <f>(Table_RawDataIReceive10[[#This Row],[2021]]/K$15)</f>
        <v>1</v>
      </c>
    </row>
    <row r="16" spans="1:17" x14ac:dyDescent="0.25">
      <c r="A16" s="16">
        <v>15</v>
      </c>
      <c r="B16" s="17" t="s">
        <v>2</v>
      </c>
      <c r="C16" s="2" t="s">
        <v>3</v>
      </c>
      <c r="D16" s="2" t="s">
        <v>39</v>
      </c>
      <c r="E16" s="2" t="s">
        <v>21</v>
      </c>
      <c r="F16" s="1">
        <v>357759805</v>
      </c>
      <c r="G16" s="1">
        <v>493407935</v>
      </c>
      <c r="H16" s="1">
        <v>344776389</v>
      </c>
      <c r="I16" s="1">
        <v>923347988</v>
      </c>
      <c r="J16" s="1">
        <v>871555042</v>
      </c>
      <c r="K16" s="1">
        <v>966975322</v>
      </c>
      <c r="L16" s="18">
        <f>(Table_RawDataIReceive10[[#This Row],[2016]]/F$15)</f>
        <v>4.0334506347424241E-2</v>
      </c>
      <c r="M16" s="18">
        <f>(Table_RawDataIReceive10[[#This Row],[2017]]/G$15)</f>
        <v>4.3281319069186301E-2</v>
      </c>
      <c r="N16" s="18">
        <f>(Table_RawDataIReceive10[[#This Row],[2018]]/H$15)</f>
        <v>3.885994183005001E-2</v>
      </c>
      <c r="O16" s="18">
        <f>(Table_RawDataIReceive10[[#This Row],[2019]]/I$15)</f>
        <v>8.7318748552027328E-2</v>
      </c>
      <c r="P16" s="18">
        <f>(Table_RawDataIReceive10[[#This Row],[2020]]/J$15)</f>
        <v>8.3224054470133049E-2</v>
      </c>
      <c r="Q16" s="18">
        <f>(Table_RawDataIReceive10[[#This Row],[2021]]/K$15)</f>
        <v>0.13145872895258015</v>
      </c>
    </row>
    <row r="17" spans="1:17" x14ac:dyDescent="0.25">
      <c r="A17" s="16">
        <v>16</v>
      </c>
      <c r="B17" s="17" t="s">
        <v>2</v>
      </c>
      <c r="C17" s="2" t="s">
        <v>3</v>
      </c>
      <c r="D17" s="2" t="s">
        <v>39</v>
      </c>
      <c r="E17" s="2" t="s">
        <v>22</v>
      </c>
      <c r="F17" s="1">
        <v>150370338</v>
      </c>
      <c r="G17" s="1">
        <v>615334819</v>
      </c>
      <c r="H17" s="1">
        <v>638431384</v>
      </c>
      <c r="I17" s="1">
        <v>956351084</v>
      </c>
      <c r="J17" s="1">
        <v>463385129</v>
      </c>
      <c r="K17" s="1">
        <v>123111329</v>
      </c>
      <c r="L17" s="18">
        <f>(Table_RawDataIReceive10[[#This Row],[2016]]/F$15)</f>
        <v>1.6953031804468163E-2</v>
      </c>
      <c r="M17" s="18">
        <f>(Table_RawDataIReceive10[[#This Row],[2017]]/G$15)</f>
        <v>5.3976640313899697E-2</v>
      </c>
      <c r="N17" s="18">
        <f>(Table_RawDataIReceive10[[#This Row],[2018]]/H$15)</f>
        <v>7.195796242508451E-2</v>
      </c>
      <c r="O17" s="18">
        <f>(Table_RawDataIReceive10[[#This Row],[2019]]/I$15)</f>
        <v>9.0439770180400031E-2</v>
      </c>
      <c r="P17" s="18">
        <f>(Table_RawDataIReceive10[[#This Row],[2020]]/J$15)</f>
        <v>4.4248254393720356E-2</v>
      </c>
      <c r="Q17" s="18">
        <f>(Table_RawDataIReceive10[[#This Row],[2021]]/K$15)</f>
        <v>1.6736785791522941E-2</v>
      </c>
    </row>
    <row r="18" spans="1:17" x14ac:dyDescent="0.25">
      <c r="A18" s="16">
        <v>17</v>
      </c>
      <c r="B18" s="17" t="s">
        <v>2</v>
      </c>
      <c r="C18" s="2" t="s">
        <v>3</v>
      </c>
      <c r="D18" s="2" t="s">
        <v>39</v>
      </c>
      <c r="E18" s="2" t="s">
        <v>23</v>
      </c>
      <c r="F18" s="1">
        <v>334942436</v>
      </c>
      <c r="G18" s="1">
        <v>593990745</v>
      </c>
      <c r="H18" s="1">
        <v>64976326</v>
      </c>
      <c r="I18" s="1">
        <v>653795991</v>
      </c>
      <c r="J18" s="1">
        <v>39021794</v>
      </c>
      <c r="K18" s="1">
        <v>731454224</v>
      </c>
      <c r="L18" s="18">
        <f>(Table_RawDataIReceive10[[#This Row],[2016]]/F$15)</f>
        <v>3.7762033694265167E-2</v>
      </c>
      <c r="M18" s="18">
        <f>(Table_RawDataIReceive10[[#This Row],[2017]]/G$15)</f>
        <v>5.2104356526995611E-2</v>
      </c>
      <c r="N18" s="18">
        <f>(Table_RawDataIReceive10[[#This Row],[2018]]/H$15)</f>
        <v>7.3235184579021921E-3</v>
      </c>
      <c r="O18" s="18">
        <f>(Table_RawDataIReceive10[[#This Row],[2019]]/I$15)</f>
        <v>6.1827879070932158E-2</v>
      </c>
      <c r="P18" s="18">
        <f>(Table_RawDataIReceive10[[#This Row],[2020]]/J$15)</f>
        <v>3.7261581344604409E-3</v>
      </c>
      <c r="Q18" s="18">
        <f>(Table_RawDataIReceive10[[#This Row],[2021]]/K$15)</f>
        <v>9.9440017119729399E-2</v>
      </c>
    </row>
    <row r="19" spans="1:17" x14ac:dyDescent="0.25">
      <c r="A19" s="16">
        <v>18</v>
      </c>
      <c r="B19" s="17" t="s">
        <v>2</v>
      </c>
      <c r="C19" s="2" t="s">
        <v>3</v>
      </c>
      <c r="D19" s="2" t="s">
        <v>39</v>
      </c>
      <c r="E19" s="2" t="s">
        <v>24</v>
      </c>
      <c r="F19" s="1">
        <v>999301227</v>
      </c>
      <c r="G19" s="1">
        <v>642551804</v>
      </c>
      <c r="H19" s="1">
        <v>390362981</v>
      </c>
      <c r="I19" s="1">
        <v>880965837</v>
      </c>
      <c r="J19" s="1">
        <v>645192107</v>
      </c>
      <c r="K19" s="1">
        <v>647266714</v>
      </c>
      <c r="L19" s="18">
        <f>(Table_RawDataIReceive10[[#This Row],[2016]]/F$15)</f>
        <v>0.11266308042464505</v>
      </c>
      <c r="M19" s="18">
        <f>(Table_RawDataIReceive10[[#This Row],[2017]]/G$15)</f>
        <v>5.6364090795186055E-2</v>
      </c>
      <c r="N19" s="18">
        <f>(Table_RawDataIReceive10[[#This Row],[2018]]/H$15)</f>
        <v>4.399803240083508E-2</v>
      </c>
      <c r="O19" s="18">
        <f>(Table_RawDataIReceive10[[#This Row],[2019]]/I$15)</f>
        <v>8.3310772757030457E-2</v>
      </c>
      <c r="P19" s="18">
        <f>(Table_RawDataIReceive10[[#This Row],[2020]]/J$15)</f>
        <v>6.1608849090529286E-2</v>
      </c>
      <c r="Q19" s="18">
        <f>(Table_RawDataIReceive10[[#This Row],[2021]]/K$15)</f>
        <v>8.7994861481845779E-2</v>
      </c>
    </row>
    <row r="20" spans="1:17" x14ac:dyDescent="0.25">
      <c r="A20" s="16">
        <v>19</v>
      </c>
      <c r="B20" s="17" t="s">
        <v>2</v>
      </c>
      <c r="C20" s="2" t="s">
        <v>3</v>
      </c>
      <c r="D20" s="2" t="s">
        <v>39</v>
      </c>
      <c r="E20" s="2" t="s">
        <v>25</v>
      </c>
      <c r="F20" s="1">
        <v>233081611</v>
      </c>
      <c r="G20" s="1">
        <v>916398213</v>
      </c>
      <c r="H20" s="1">
        <v>487845343</v>
      </c>
      <c r="I20" s="1">
        <v>244880889</v>
      </c>
      <c r="J20" s="1">
        <v>380590035</v>
      </c>
      <c r="K20" s="1">
        <v>133894516</v>
      </c>
      <c r="L20" s="18">
        <f>(Table_RawDataIReceive10[[#This Row],[2016]]/F$15)</f>
        <v>2.6278054680702229E-2</v>
      </c>
      <c r="M20" s="18">
        <f>(Table_RawDataIReceive10[[#This Row],[2017]]/G$15)</f>
        <v>8.0385661919452414E-2</v>
      </c>
      <c r="N20" s="18">
        <f>(Table_RawDataIReceive10[[#This Row],[2018]]/H$15)</f>
        <v>5.4985324563628389E-2</v>
      </c>
      <c r="O20" s="18">
        <f>(Table_RawDataIReceive10[[#This Row],[2019]]/I$15)</f>
        <v>2.3157783468076301E-2</v>
      </c>
      <c r="P20" s="18">
        <f>(Table_RawDataIReceive10[[#This Row],[2020]]/J$15)</f>
        <v>3.6342220832026172E-2</v>
      </c>
      <c r="Q20" s="18">
        <f>(Table_RawDataIReceive10[[#This Row],[2021]]/K$15)</f>
        <v>1.820274260016835E-2</v>
      </c>
    </row>
    <row r="21" spans="1:17" x14ac:dyDescent="0.25">
      <c r="A21" s="16">
        <v>20</v>
      </c>
      <c r="B21" s="17" t="s">
        <v>2</v>
      </c>
      <c r="C21" s="2" t="s">
        <v>3</v>
      </c>
      <c r="D21" s="2" t="s">
        <v>39</v>
      </c>
      <c r="E21" s="2" t="s">
        <v>26</v>
      </c>
      <c r="F21" s="1">
        <v>872753992</v>
      </c>
      <c r="G21" s="1">
        <v>983620671</v>
      </c>
      <c r="H21" s="1">
        <v>25983278</v>
      </c>
      <c r="I21" s="1">
        <v>877290617</v>
      </c>
      <c r="J21" s="1">
        <v>932426949</v>
      </c>
      <c r="K21" s="1">
        <v>247967907</v>
      </c>
      <c r="L21" s="18">
        <f>(Table_RawDataIReceive10[[#This Row],[2016]]/F$15)</f>
        <v>9.8395909596562539E-2</v>
      </c>
      <c r="M21" s="18">
        <f>(Table_RawDataIReceive10[[#This Row],[2017]]/G$15)</f>
        <v>8.6282358034226028E-2</v>
      </c>
      <c r="N21" s="18">
        <f>(Table_RawDataIReceive10[[#This Row],[2018]]/H$15)</f>
        <v>2.9285899610544917E-3</v>
      </c>
      <c r="O21" s="18">
        <f>(Table_RawDataIReceive10[[#This Row],[2019]]/I$15)</f>
        <v>8.2963216239635013E-2</v>
      </c>
      <c r="P21" s="18">
        <f>(Table_RawDataIReceive10[[#This Row],[2020]]/J$15)</f>
        <v>8.9036661430955233E-2</v>
      </c>
      <c r="Q21" s="18">
        <f>(Table_RawDataIReceive10[[#This Row],[2021]]/K$15)</f>
        <v>3.3710835358062637E-2</v>
      </c>
    </row>
    <row r="22" spans="1:17" x14ac:dyDescent="0.25">
      <c r="A22" s="16">
        <v>21</v>
      </c>
      <c r="B22" s="17" t="s">
        <v>2</v>
      </c>
      <c r="C22" s="2" t="s">
        <v>3</v>
      </c>
      <c r="D22" s="2" t="s">
        <v>39</v>
      </c>
      <c r="E22" s="2" t="s">
        <v>27</v>
      </c>
      <c r="F22" s="1">
        <v>257784384</v>
      </c>
      <c r="G22" s="1">
        <v>95396253</v>
      </c>
      <c r="H22" s="1">
        <v>619534515</v>
      </c>
      <c r="I22" s="1">
        <v>715685671</v>
      </c>
      <c r="J22" s="1">
        <v>233621024</v>
      </c>
      <c r="K22" s="1">
        <v>680936048</v>
      </c>
      <c r="L22" s="18">
        <f>(Table_RawDataIReceive10[[#This Row],[2016]]/F$15)</f>
        <v>2.906309129029978E-2</v>
      </c>
      <c r="M22" s="18">
        <f>(Table_RawDataIReceive10[[#This Row],[2017]]/G$15)</f>
        <v>8.3680771451270248E-3</v>
      </c>
      <c r="N22" s="18">
        <f>(Table_RawDataIReceive10[[#This Row],[2018]]/H$15)</f>
        <v>6.9828085630910905E-2</v>
      </c>
      <c r="O22" s="18">
        <f>(Table_RawDataIReceive10[[#This Row],[2019]]/I$15)</f>
        <v>6.7680633911055818E-2</v>
      </c>
      <c r="P22" s="18">
        <f>(Table_RawDataIReceive10[[#This Row],[2020]]/J$15)</f>
        <v>2.2308274164908406E-2</v>
      </c>
      <c r="Q22" s="18">
        <f>(Table_RawDataIReceive10[[#This Row],[2021]]/K$15)</f>
        <v>9.2572152909682126E-2</v>
      </c>
    </row>
    <row r="23" spans="1:17" x14ac:dyDescent="0.25">
      <c r="A23" s="16">
        <v>22</v>
      </c>
      <c r="B23" s="17" t="s">
        <v>2</v>
      </c>
      <c r="C23" s="2" t="s">
        <v>3</v>
      </c>
      <c r="D23" s="2" t="s">
        <v>39</v>
      </c>
      <c r="E23" s="2" t="s">
        <v>28</v>
      </c>
      <c r="F23" s="1">
        <v>377787846</v>
      </c>
      <c r="G23" s="1">
        <v>995692434</v>
      </c>
      <c r="H23" s="1">
        <v>477722183</v>
      </c>
      <c r="I23" s="1">
        <v>24995021</v>
      </c>
      <c r="J23" s="1">
        <v>76944473</v>
      </c>
      <c r="K23" s="1">
        <v>108647941</v>
      </c>
      <c r="L23" s="18">
        <f>(Table_RawDataIReceive10[[#This Row],[2016]]/F$15)</f>
        <v>4.2592504969826701E-2</v>
      </c>
      <c r="M23" s="18">
        <f>(Table_RawDataIReceive10[[#This Row],[2017]]/G$15)</f>
        <v>8.7341282686766525E-2</v>
      </c>
      <c r="N23" s="18">
        <f>(Table_RawDataIReceive10[[#This Row],[2018]]/H$15)</f>
        <v>5.3844337473772041E-2</v>
      </c>
      <c r="O23" s="18">
        <f>(Table_RawDataIReceive10[[#This Row],[2019]]/I$15)</f>
        <v>2.3637176688705176E-3</v>
      </c>
      <c r="P23" s="18">
        <f>(Table_RawDataIReceive10[[#This Row],[2020]]/J$15)</f>
        <v>7.3473627063563958E-3</v>
      </c>
      <c r="Q23" s="18">
        <f>(Table_RawDataIReceive10[[#This Row],[2021]]/K$15)</f>
        <v>1.4770511617229174E-2</v>
      </c>
    </row>
    <row r="24" spans="1:17" x14ac:dyDescent="0.25">
      <c r="A24" s="16">
        <v>23</v>
      </c>
      <c r="B24" s="17" t="s">
        <v>2</v>
      </c>
      <c r="C24" s="5" t="s">
        <v>3</v>
      </c>
      <c r="D24" s="5" t="s">
        <v>15</v>
      </c>
      <c r="E24" s="5" t="s">
        <v>48</v>
      </c>
      <c r="F24" s="6">
        <f>SUM(F16:F23)</f>
        <v>3583781639</v>
      </c>
      <c r="G24" s="6">
        <f t="shared" ref="G24:K24" si="3">SUM(G16:G23)</f>
        <v>5336392874</v>
      </c>
      <c r="H24" s="6">
        <f t="shared" si="3"/>
        <v>3049632399</v>
      </c>
      <c r="I24" s="6">
        <f t="shared" si="3"/>
        <v>5277313098</v>
      </c>
      <c r="J24" s="6">
        <f t="shared" si="3"/>
        <v>3642736553</v>
      </c>
      <c r="K24" s="6">
        <f t="shared" si="3"/>
        <v>3640254001</v>
      </c>
      <c r="L24" s="19">
        <f>(Table_RawDataIReceive10[[#This Row],[2016]]/F$15)</f>
        <v>0.40404221280819386</v>
      </c>
      <c r="M24" s="19">
        <f>(Table_RawDataIReceive10[[#This Row],[2017]]/G$15)</f>
        <v>0.46810378649083967</v>
      </c>
      <c r="N24" s="19">
        <f>(Table_RawDataIReceive10[[#This Row],[2018]]/H$15)</f>
        <v>0.34372579274323761</v>
      </c>
      <c r="O24" s="19">
        <f>(Table_RawDataIReceive10[[#This Row],[2019]]/I$15)</f>
        <v>0.49906252184802763</v>
      </c>
      <c r="P24" s="19">
        <f>(Table_RawDataIReceive10[[#This Row],[2020]]/J$15)</f>
        <v>0.34784183522308937</v>
      </c>
      <c r="Q24" s="19">
        <f>(Table_RawDataIReceive10[[#This Row],[2021]]/K$15)</f>
        <v>0.4948866358308206</v>
      </c>
    </row>
    <row r="25" spans="1:17" x14ac:dyDescent="0.25">
      <c r="A25" s="16">
        <v>24</v>
      </c>
      <c r="B25" s="17" t="s">
        <v>2</v>
      </c>
      <c r="C25" s="2" t="s">
        <v>3</v>
      </c>
      <c r="D25" s="2" t="s">
        <v>30</v>
      </c>
      <c r="E25" s="2" t="s">
        <v>33</v>
      </c>
      <c r="F25" s="1">
        <v>813127084</v>
      </c>
      <c r="G25" s="1">
        <v>605968357</v>
      </c>
      <c r="H25" s="1">
        <v>89386021</v>
      </c>
      <c r="I25" s="1">
        <v>942051957</v>
      </c>
      <c r="J25" s="1">
        <v>634150419</v>
      </c>
      <c r="K25" s="1">
        <v>464274689</v>
      </c>
      <c r="L25" s="18">
        <f>(Table_RawDataIReceive10[[#This Row],[2016]]/F$15)</f>
        <v>9.1673460999512124E-2</v>
      </c>
      <c r="M25" s="18">
        <f>(Table_RawDataIReceive10[[#This Row],[2017]]/G$15)</f>
        <v>5.315502233491156E-2</v>
      </c>
      <c r="N25" s="18">
        <f>(Table_RawDataIReceive10[[#This Row],[2018]]/H$15)</f>
        <v>1.0074748988915331E-2</v>
      </c>
      <c r="O25" s="18">
        <f>(Table_RawDataIReceive10[[#This Row],[2019]]/I$15)</f>
        <v>8.9087536904047776E-2</v>
      </c>
      <c r="P25" s="18">
        <f>(Table_RawDataIReceive10[[#This Row],[2020]]/J$15)</f>
        <v>6.0554487633970568E-2</v>
      </c>
      <c r="Q25" s="18">
        <f>(Table_RawDataIReceive10[[#This Row],[2021]]/K$15)</f>
        <v>6.3117392049426527E-2</v>
      </c>
    </row>
    <row r="26" spans="1:17" x14ac:dyDescent="0.25">
      <c r="A26" s="16">
        <v>25</v>
      </c>
      <c r="B26" s="17" t="s">
        <v>2</v>
      </c>
      <c r="C26" s="2" t="s">
        <v>3</v>
      </c>
      <c r="D26" s="2" t="s">
        <v>30</v>
      </c>
      <c r="E26" s="2" t="s">
        <v>34</v>
      </c>
      <c r="F26" s="1">
        <v>214327045</v>
      </c>
      <c r="G26" s="1">
        <v>526075613</v>
      </c>
      <c r="H26" s="1">
        <v>277484005</v>
      </c>
      <c r="I26" s="1">
        <v>363903955</v>
      </c>
      <c r="J26" s="1">
        <v>735256919</v>
      </c>
      <c r="K26" s="1">
        <v>41740022</v>
      </c>
      <c r="L26" s="18">
        <f>(Table_RawDataIReceive10[[#This Row],[2016]]/F$15)</f>
        <v>2.4163630000237673E-2</v>
      </c>
      <c r="M26" s="18">
        <f>(Table_RawDataIReceive10[[#This Row],[2017]]/G$15)</f>
        <v>4.6146899645565634E-2</v>
      </c>
      <c r="N26" s="18">
        <f>(Table_RawDataIReceive10[[#This Row],[2018]]/H$15)</f>
        <v>3.1275379164868819E-2</v>
      </c>
      <c r="O26" s="18">
        <f>(Table_RawDataIReceive10[[#This Row],[2019]]/I$15)</f>
        <v>3.4413502121296943E-2</v>
      </c>
      <c r="P26" s="18">
        <f>(Table_RawDataIReceive10[[#This Row],[2020]]/J$15)</f>
        <v>7.020906188091125E-2</v>
      </c>
      <c r="Q26" s="18">
        <f>(Table_RawDataIReceive10[[#This Row],[2021]]/K$15)</f>
        <v>5.674488390483178E-3</v>
      </c>
    </row>
    <row r="27" spans="1:17" x14ac:dyDescent="0.25">
      <c r="A27" s="16">
        <v>26</v>
      </c>
      <c r="B27" s="17" t="s">
        <v>2</v>
      </c>
      <c r="C27" s="2" t="s">
        <v>3</v>
      </c>
      <c r="D27" s="2" t="s">
        <v>30</v>
      </c>
      <c r="E27" s="2" t="s">
        <v>35</v>
      </c>
      <c r="F27" s="1">
        <v>289975883</v>
      </c>
      <c r="G27" s="1">
        <v>554978808</v>
      </c>
      <c r="H27" s="1">
        <v>128651546</v>
      </c>
      <c r="I27" s="1">
        <v>364666007</v>
      </c>
      <c r="J27" s="1">
        <v>209645345</v>
      </c>
      <c r="K27" s="1">
        <v>846019529</v>
      </c>
      <c r="L27" s="18">
        <f>(Table_RawDataIReceive10[[#This Row],[2016]]/F$15)</f>
        <v>3.269242080860215E-2</v>
      </c>
      <c r="M27" s="18">
        <f>(Table_RawDataIReceive10[[#This Row],[2017]]/G$15)</f>
        <v>4.8682263015662045E-2</v>
      </c>
      <c r="N27" s="18">
        <f>(Table_RawDataIReceive10[[#This Row],[2018]]/H$15)</f>
        <v>1.4500388522562092E-2</v>
      </c>
      <c r="O27" s="18">
        <f>(Table_RawDataIReceive10[[#This Row],[2019]]/I$15)</f>
        <v>3.4485567504918671E-2</v>
      </c>
      <c r="P27" s="18">
        <f>(Table_RawDataIReceive10[[#This Row],[2020]]/J$15)</f>
        <v>2.0018856837374404E-2</v>
      </c>
      <c r="Q27" s="18">
        <f>(Table_RawDataIReceive10[[#This Row],[2021]]/K$15)</f>
        <v>0.11501498478924008</v>
      </c>
    </row>
    <row r="28" spans="1:17" x14ac:dyDescent="0.25">
      <c r="A28" s="16">
        <v>27</v>
      </c>
      <c r="B28" s="17" t="s">
        <v>2</v>
      </c>
      <c r="C28" s="2" t="s">
        <v>3</v>
      </c>
      <c r="D28" s="2" t="s">
        <v>30</v>
      </c>
      <c r="E28" s="2" t="s">
        <v>36</v>
      </c>
      <c r="F28" s="1">
        <v>182203687</v>
      </c>
      <c r="G28" s="1">
        <v>760697495</v>
      </c>
      <c r="H28" s="1">
        <v>727179591</v>
      </c>
      <c r="I28" s="1">
        <v>953902248</v>
      </c>
      <c r="J28" s="1">
        <v>991456615</v>
      </c>
      <c r="K28" s="1">
        <v>566692023</v>
      </c>
      <c r="L28" s="18">
        <f>(Table_RawDataIReceive10[[#This Row],[2016]]/F$15)</f>
        <v>2.0541982825112506E-2</v>
      </c>
      <c r="M28" s="18">
        <f>(Table_RawDataIReceive10[[#This Row],[2017]]/G$15)</f>
        <v>6.6727729046809417E-2</v>
      </c>
      <c r="N28" s="18">
        <f>(Table_RawDataIReceive10[[#This Row],[2018]]/H$15)</f>
        <v>8.196082303727463E-2</v>
      </c>
      <c r="O28" s="18">
        <f>(Table_RawDataIReceive10[[#This Row],[2019]]/I$15)</f>
        <v>9.0208189781993228E-2</v>
      </c>
      <c r="P28" s="18">
        <f>(Table_RawDataIReceive10[[#This Row],[2020]]/J$15)</f>
        <v>9.4673354355436945E-2</v>
      </c>
      <c r="Q28" s="18">
        <f>(Table_RawDataIReceive10[[#This Row],[2021]]/K$15)</f>
        <v>7.7040862735839627E-2</v>
      </c>
    </row>
    <row r="29" spans="1:17" x14ac:dyDescent="0.25">
      <c r="A29" s="16">
        <v>28</v>
      </c>
      <c r="B29" s="17" t="s">
        <v>2</v>
      </c>
      <c r="C29" s="2" t="s">
        <v>3</v>
      </c>
      <c r="D29" s="2" t="s">
        <v>30</v>
      </c>
      <c r="E29" s="2" t="s">
        <v>37</v>
      </c>
      <c r="F29" s="1">
        <v>974498778</v>
      </c>
      <c r="G29" s="1">
        <v>889257259</v>
      </c>
      <c r="H29" s="1">
        <v>126133075</v>
      </c>
      <c r="I29" s="1">
        <v>601893222</v>
      </c>
      <c r="J29" s="1">
        <v>796901469</v>
      </c>
      <c r="K29" s="1">
        <v>209876456</v>
      </c>
      <c r="L29" s="18">
        <f>(Table_RawDataIReceive10[[#This Row],[2016]]/F$15)</f>
        <v>0.10986680615727125</v>
      </c>
      <c r="M29" s="18">
        <f>(Table_RawDataIReceive10[[#This Row],[2017]]/G$15)</f>
        <v>7.8004880811997968E-2</v>
      </c>
      <c r="N29" s="18">
        <f>(Table_RawDataIReceive10[[#This Row],[2018]]/H$15)</f>
        <v>1.4216530231556359E-2</v>
      </c>
      <c r="O29" s="18">
        <f>(Table_RawDataIReceive10[[#This Row],[2019]]/I$15)</f>
        <v>5.6919561844529155E-2</v>
      </c>
      <c r="P29" s="18">
        <f>(Table_RawDataIReceive10[[#This Row],[2020]]/J$15)</f>
        <v>7.6095447868896673E-2</v>
      </c>
      <c r="Q29" s="18">
        <f>(Table_RawDataIReceive10[[#This Row],[2021]]/K$15)</f>
        <v>2.8532364285954463E-2</v>
      </c>
    </row>
    <row r="30" spans="1:17" x14ac:dyDescent="0.25">
      <c r="A30" s="16">
        <v>29</v>
      </c>
      <c r="B30" s="17" t="s">
        <v>2</v>
      </c>
      <c r="C30" s="2" t="s">
        <v>3</v>
      </c>
      <c r="D30" s="2" t="s">
        <v>30</v>
      </c>
      <c r="E30" s="2" t="s">
        <v>38</v>
      </c>
      <c r="F30" s="1">
        <v>832575942</v>
      </c>
      <c r="G30" s="1">
        <v>641360556</v>
      </c>
      <c r="H30" s="1">
        <v>528051958</v>
      </c>
      <c r="I30" s="1">
        <v>227853677</v>
      </c>
      <c r="J30" s="1">
        <v>536834492</v>
      </c>
      <c r="K30" s="1">
        <v>4530586</v>
      </c>
      <c r="L30" s="18">
        <f>(Table_RawDataIReceive10[[#This Row],[2016]]/F$15)</f>
        <v>9.3866161452407199E-2</v>
      </c>
      <c r="M30" s="18">
        <f>(Table_RawDataIReceive10[[#This Row],[2017]]/G$15)</f>
        <v>5.6259595546688419E-2</v>
      </c>
      <c r="N30" s="18">
        <f>(Table_RawDataIReceive10[[#This Row],[2018]]/H$15)</f>
        <v>5.9517034883511157E-2</v>
      </c>
      <c r="O30" s="18">
        <f>(Table_RawDataIReceive10[[#This Row],[2019]]/I$15)</f>
        <v>2.1547561902109057E-2</v>
      </c>
      <c r="P30" s="18">
        <f>(Table_RawDataIReceive10[[#This Row],[2020]]/J$15)</f>
        <v>5.1261871999650717E-2</v>
      </c>
      <c r="Q30" s="18">
        <f>(Table_RawDataIReceive10[[#This Row],[2021]]/K$15)</f>
        <v>6.1592582914991325E-4</v>
      </c>
    </row>
    <row r="31" spans="1:17" x14ac:dyDescent="0.25">
      <c r="A31" s="16">
        <v>30</v>
      </c>
      <c r="B31" s="17" t="s">
        <v>2</v>
      </c>
      <c r="C31" s="2" t="s">
        <v>3</v>
      </c>
      <c r="D31" s="2" t="s">
        <v>30</v>
      </c>
      <c r="E31" s="2" t="s">
        <v>53</v>
      </c>
      <c r="F31" s="1">
        <v>711951037</v>
      </c>
      <c r="G31" s="1">
        <v>562764498</v>
      </c>
      <c r="H31" s="1">
        <v>703019658</v>
      </c>
      <c r="I31" s="1">
        <v>70639543</v>
      </c>
      <c r="J31" s="1">
        <v>507990745</v>
      </c>
      <c r="K31" s="1">
        <v>587718804</v>
      </c>
      <c r="L31" s="18">
        <f>(Table_RawDataIReceive10[[#This Row],[2016]]/F$15)</f>
        <v>8.0266685132310403E-2</v>
      </c>
      <c r="M31" s="18">
        <f>(Table_RawDataIReceive10[[#This Row],[2017]]/G$15)</f>
        <v>4.9365217036382796E-2</v>
      </c>
      <c r="N31" s="18">
        <f>(Table_RawDataIReceive10[[#This Row],[2018]]/H$15)</f>
        <v>7.9237743322561616E-2</v>
      </c>
      <c r="O31" s="18">
        <f>(Table_RawDataIReceive10[[#This Row],[2019]]/I$15)</f>
        <v>6.6802078666002591E-3</v>
      </c>
      <c r="P31" s="18">
        <f>(Table_RawDataIReceive10[[#This Row],[2020]]/J$15)</f>
        <v>4.8507606972461835E-2</v>
      </c>
      <c r="Q31" s="18">
        <f>(Table_RawDataIReceive10[[#This Row],[2021]]/K$15)</f>
        <v>7.9899419558682988E-2</v>
      </c>
    </row>
    <row r="32" spans="1:17" x14ac:dyDescent="0.25">
      <c r="A32" s="16">
        <v>31</v>
      </c>
      <c r="B32" s="17" t="s">
        <v>2</v>
      </c>
      <c r="C32" s="5" t="s">
        <v>3</v>
      </c>
      <c r="D32" s="5" t="s">
        <v>15</v>
      </c>
      <c r="E32" s="5" t="s">
        <v>49</v>
      </c>
      <c r="F32" s="6">
        <f>SUM(F25:F31)</f>
        <v>4018659456</v>
      </c>
      <c r="G32" s="6">
        <f t="shared" ref="G32:K32" si="4">SUM(G25:G31)</f>
        <v>4541102586</v>
      </c>
      <c r="H32" s="6">
        <f t="shared" si="4"/>
        <v>2579905854</v>
      </c>
      <c r="I32" s="6">
        <f t="shared" si="4"/>
        <v>3524910609</v>
      </c>
      <c r="J32" s="6">
        <f t="shared" si="4"/>
        <v>4412236004</v>
      </c>
      <c r="K32" s="6">
        <f t="shared" si="4"/>
        <v>2720852109</v>
      </c>
      <c r="L32" s="19">
        <f>(Table_RawDataIReceive10[[#This Row],[2016]]/F$15)</f>
        <v>0.45307114737545329</v>
      </c>
      <c r="M32" s="19">
        <f>(Table_RawDataIReceive10[[#This Row],[2017]]/G$15)</f>
        <v>0.39834160743801783</v>
      </c>
      <c r="N32" s="19">
        <f>(Table_RawDataIReceive10[[#This Row],[2018]]/H$15)</f>
        <v>0.29078264815124999</v>
      </c>
      <c r="O32" s="19">
        <f>(Table_RawDataIReceive10[[#This Row],[2019]]/I$15)</f>
        <v>0.33334212792549511</v>
      </c>
      <c r="P32" s="19">
        <f>(Table_RawDataIReceive10[[#This Row],[2020]]/J$15)</f>
        <v>0.42132068754870239</v>
      </c>
      <c r="Q32" s="19">
        <f>(Table_RawDataIReceive10[[#This Row],[2021]]/K$15)</f>
        <v>0.36989543763877675</v>
      </c>
    </row>
    <row r="33" spans="1:17" x14ac:dyDescent="0.25">
      <c r="A33" s="16">
        <v>32</v>
      </c>
      <c r="B33" s="17" t="s">
        <v>2</v>
      </c>
      <c r="C33" s="5" t="s">
        <v>3</v>
      </c>
      <c r="D33" s="5" t="s">
        <v>15</v>
      </c>
      <c r="E33" s="5" t="s">
        <v>50</v>
      </c>
      <c r="F33" s="6">
        <f>SUM(F32,F24)</f>
        <v>7602441095</v>
      </c>
      <c r="G33" s="6">
        <f t="shared" ref="G33:K33" si="5">SUM(G32,G24)</f>
        <v>9877495460</v>
      </c>
      <c r="H33" s="6">
        <f t="shared" si="5"/>
        <v>5629538253</v>
      </c>
      <c r="I33" s="6">
        <f t="shared" si="5"/>
        <v>8802223707</v>
      </c>
      <c r="J33" s="6">
        <f t="shared" si="5"/>
        <v>8054972557</v>
      </c>
      <c r="K33" s="6">
        <f t="shared" si="5"/>
        <v>6361106110</v>
      </c>
      <c r="L33" s="19">
        <f>(Table_RawDataIReceive10[[#This Row],[2016]]/F$15)</f>
        <v>0.85711336018364714</v>
      </c>
      <c r="M33" s="19">
        <f>(Table_RawDataIReceive10[[#This Row],[2017]]/G$15)</f>
        <v>0.86644539392885744</v>
      </c>
      <c r="N33" s="19">
        <f>(Table_RawDataIReceive10[[#This Row],[2018]]/H$15)</f>
        <v>0.63450844089448766</v>
      </c>
      <c r="O33" s="19">
        <f>(Table_RawDataIReceive10[[#This Row],[2019]]/I$15)</f>
        <v>0.83240464977352269</v>
      </c>
      <c r="P33" s="19">
        <f>(Table_RawDataIReceive10[[#This Row],[2020]]/J$15)</f>
        <v>0.76916252277179176</v>
      </c>
      <c r="Q33" s="19">
        <f>(Table_RawDataIReceive10[[#This Row],[2021]]/K$15)</f>
        <v>0.86478207346959735</v>
      </c>
    </row>
    <row r="34" spans="1:17" x14ac:dyDescent="0.25">
      <c r="A34" s="16">
        <v>33</v>
      </c>
      <c r="B34" s="17" t="s">
        <v>2</v>
      </c>
      <c r="C34" s="2" t="s">
        <v>3</v>
      </c>
      <c r="D34" s="2" t="s">
        <v>44</v>
      </c>
      <c r="E34" s="2" t="s">
        <v>40</v>
      </c>
      <c r="F34" s="1">
        <v>733777818</v>
      </c>
      <c r="G34" s="1">
        <v>258066039</v>
      </c>
      <c r="H34" s="1">
        <v>928511189</v>
      </c>
      <c r="I34" s="1">
        <v>151752686</v>
      </c>
      <c r="J34" s="1">
        <v>488920934</v>
      </c>
      <c r="K34" s="1">
        <v>449605915</v>
      </c>
      <c r="L34" s="18">
        <f>(Table_RawDataIReceive10[[#This Row],[2016]]/F$15)</f>
        <v>8.2727477050475548E-2</v>
      </c>
      <c r="M34" s="18">
        <f>(Table_RawDataIReceive10[[#This Row],[2017]]/G$15)</f>
        <v>2.2637330660035038E-2</v>
      </c>
      <c r="N34" s="18">
        <f>(Table_RawDataIReceive10[[#This Row],[2018]]/H$15)</f>
        <v>0.10465302133288069</v>
      </c>
      <c r="O34" s="18">
        <f>(Table_RawDataIReceive10[[#This Row],[2019]]/I$15)</f>
        <v>1.4350878328798349E-2</v>
      </c>
      <c r="P34" s="18">
        <f>(Table_RawDataIReceive10[[#This Row],[2020]]/J$15)</f>
        <v>4.668664683464057E-2</v>
      </c>
      <c r="Q34" s="18">
        <f>(Table_RawDataIReceive10[[#This Row],[2021]]/K$15)</f>
        <v>6.1123195981067441E-2</v>
      </c>
    </row>
    <row r="35" spans="1:17" x14ac:dyDescent="0.25">
      <c r="A35" s="16">
        <v>34</v>
      </c>
      <c r="B35" s="17" t="s">
        <v>2</v>
      </c>
      <c r="C35" s="2" t="s">
        <v>3</v>
      </c>
      <c r="D35" s="2" t="s">
        <v>44</v>
      </c>
      <c r="E35" s="2" t="s">
        <v>41</v>
      </c>
      <c r="F35" s="1">
        <v>7966065</v>
      </c>
      <c r="G35" s="1">
        <v>227416809</v>
      </c>
      <c r="H35" s="1">
        <v>852521978</v>
      </c>
      <c r="I35" s="1">
        <v>315788677</v>
      </c>
      <c r="J35" s="1">
        <v>526676875</v>
      </c>
      <c r="K35" s="1">
        <v>170605845</v>
      </c>
      <c r="L35" s="18">
        <f>(Table_RawDataIReceive10[[#This Row],[2016]]/F$15)</f>
        <v>8.9810899608046822E-4</v>
      </c>
      <c r="M35" s="18">
        <f>(Table_RawDataIReceive10[[#This Row],[2017]]/G$15)</f>
        <v>1.994880660365788E-2</v>
      </c>
      <c r="N35" s="18">
        <f>(Table_RawDataIReceive10[[#This Row],[2018]]/H$15)</f>
        <v>9.6088234377091228E-2</v>
      </c>
      <c r="O35" s="18">
        <f>(Table_RawDataIReceive10[[#This Row],[2019]]/I$15)</f>
        <v>2.9863358604665498E-2</v>
      </c>
      <c r="P35" s="18">
        <f>(Table_RawDataIReceive10[[#This Row],[2020]]/J$15)</f>
        <v>5.0291929735815193E-2</v>
      </c>
      <c r="Q35" s="18">
        <f>(Table_RawDataIReceive10[[#This Row],[2021]]/K$15)</f>
        <v>2.3193588321565154E-2</v>
      </c>
    </row>
    <row r="36" spans="1:17" x14ac:dyDescent="0.25">
      <c r="A36" s="16">
        <v>35</v>
      </c>
      <c r="B36" s="17" t="s">
        <v>2</v>
      </c>
      <c r="C36" s="2" t="s">
        <v>3</v>
      </c>
      <c r="D36" s="2" t="s">
        <v>44</v>
      </c>
      <c r="E36" s="2" t="s">
        <v>42</v>
      </c>
      <c r="F36" s="1">
        <v>90193663</v>
      </c>
      <c r="G36" s="1">
        <v>118066838</v>
      </c>
      <c r="H36" s="1">
        <v>763466101</v>
      </c>
      <c r="I36" s="1">
        <v>959972014</v>
      </c>
      <c r="J36" s="1">
        <v>834966868</v>
      </c>
      <c r="K36" s="1">
        <v>214381235</v>
      </c>
      <c r="L36" s="18">
        <f>(Table_RawDataIReceive10[[#This Row],[2016]]/F$15)</f>
        <v>1.0168601452505104E-2</v>
      </c>
      <c r="M36" s="18">
        <f>(Table_RawDataIReceive10[[#This Row],[2017]]/G$15)</f>
        <v>1.0356721334382127E-2</v>
      </c>
      <c r="N36" s="18">
        <f>(Table_RawDataIReceive10[[#This Row],[2018]]/H$15)</f>
        <v>8.6050696105164817E-2</v>
      </c>
      <c r="O36" s="18">
        <f>(Table_RawDataIReceive10[[#This Row],[2019]]/I$15)</f>
        <v>9.0782192626004024E-2</v>
      </c>
      <c r="P36" s="18">
        <f>(Table_RawDataIReceive10[[#This Row],[2020]]/J$15)</f>
        <v>7.9730280652989899E-2</v>
      </c>
      <c r="Q36" s="18">
        <f>(Table_RawDataIReceive10[[#This Row],[2021]]/K$15)</f>
        <v>2.9144781695250328E-2</v>
      </c>
    </row>
    <row r="37" spans="1:17" x14ac:dyDescent="0.25">
      <c r="A37" s="16">
        <v>36</v>
      </c>
      <c r="B37" s="17" t="s">
        <v>2</v>
      </c>
      <c r="C37" s="2" t="s">
        <v>3</v>
      </c>
      <c r="D37" s="2" t="s">
        <v>44</v>
      </c>
      <c r="E37" s="2" t="s">
        <v>43</v>
      </c>
      <c r="F37" s="1">
        <v>435441208</v>
      </c>
      <c r="G37" s="1">
        <v>918975593</v>
      </c>
      <c r="H37" s="1">
        <v>698245163</v>
      </c>
      <c r="I37" s="1">
        <v>344715749</v>
      </c>
      <c r="J37" s="1">
        <v>566856205</v>
      </c>
      <c r="K37" s="1">
        <v>160033981</v>
      </c>
      <c r="L37" s="18">
        <f>(Table_RawDataIReceive10[[#This Row],[2016]]/F$15)</f>
        <v>4.9092452317291702E-2</v>
      </c>
      <c r="M37" s="18">
        <f>(Table_RawDataIReceive10[[#This Row],[2017]]/G$15)</f>
        <v>8.0611747473067472E-2</v>
      </c>
      <c r="N37" s="18">
        <f>(Table_RawDataIReceive10[[#This Row],[2018]]/H$15)</f>
        <v>7.8699607290375645E-2</v>
      </c>
      <c r="O37" s="18">
        <f>(Table_RawDataIReceive10[[#This Row],[2019]]/I$15)</f>
        <v>3.2598920667009416E-2</v>
      </c>
      <c r="P37" s="18">
        <f>(Table_RawDataIReceive10[[#This Row],[2020]]/J$15)</f>
        <v>5.4128620004762602E-2</v>
      </c>
      <c r="Q37" s="18">
        <f>(Table_RawDataIReceive10[[#This Row],[2021]]/K$15)</f>
        <v>2.1756360532519736E-2</v>
      </c>
    </row>
    <row r="38" spans="1:17" x14ac:dyDescent="0.25">
      <c r="A38" s="16">
        <v>37</v>
      </c>
      <c r="B38" s="17" t="s">
        <v>2</v>
      </c>
      <c r="C38" s="5" t="s">
        <v>3</v>
      </c>
      <c r="D38" s="5" t="s">
        <v>15</v>
      </c>
      <c r="E38" s="5" t="s">
        <v>51</v>
      </c>
      <c r="F38" s="6">
        <f>SUM(F34:F37)</f>
        <v>1267378754</v>
      </c>
      <c r="G38" s="6">
        <f t="shared" ref="G38:K38" si="6">SUM(G34:G37)</f>
        <v>1522525279</v>
      </c>
      <c r="H38" s="6">
        <f t="shared" si="6"/>
        <v>3242744431</v>
      </c>
      <c r="I38" s="6">
        <f t="shared" si="6"/>
        <v>1772229126</v>
      </c>
      <c r="J38" s="6">
        <f t="shared" si="6"/>
        <v>2417420882</v>
      </c>
      <c r="K38" s="6">
        <f t="shared" si="6"/>
        <v>994626976</v>
      </c>
      <c r="L38" s="19">
        <f>(Table_RawDataIReceive10[[#This Row],[2016]]/F$15)</f>
        <v>0.14288663981635283</v>
      </c>
      <c r="M38" s="19">
        <f>(Table_RawDataIReceive10[[#This Row],[2017]]/G$15)</f>
        <v>0.13355460607114253</v>
      </c>
      <c r="N38" s="19">
        <f>(Table_RawDataIReceive10[[#This Row],[2018]]/H$15)</f>
        <v>0.3654915591055124</v>
      </c>
      <c r="O38" s="19">
        <f>(Table_RawDataIReceive10[[#This Row],[2019]]/I$15)</f>
        <v>0.16759535022647729</v>
      </c>
      <c r="P38" s="19">
        <f>(Table_RawDataIReceive10[[#This Row],[2020]]/J$15)</f>
        <v>0.23083747722820824</v>
      </c>
      <c r="Q38" s="19">
        <f>(Table_RawDataIReceive10[[#This Row],[2021]]/K$15)</f>
        <v>0.13521792653040265</v>
      </c>
    </row>
    <row r="39" spans="1:17" x14ac:dyDescent="0.25">
      <c r="A39" s="16">
        <v>38</v>
      </c>
      <c r="B39" s="17" t="s">
        <v>2</v>
      </c>
      <c r="C39" s="5" t="s">
        <v>3</v>
      </c>
      <c r="D39" s="5" t="s">
        <v>15</v>
      </c>
      <c r="E39" s="5" t="s">
        <v>52</v>
      </c>
      <c r="F39" s="6">
        <f>SUM(F38,F33)</f>
        <v>8869819849</v>
      </c>
      <c r="G39" s="6">
        <f t="shared" ref="G39:K39" si="7">SUM(G38,G33)</f>
        <v>11400020739</v>
      </c>
      <c r="H39" s="6">
        <f t="shared" si="7"/>
        <v>8872282684</v>
      </c>
      <c r="I39" s="6">
        <f t="shared" si="7"/>
        <v>10574452833</v>
      </c>
      <c r="J39" s="6">
        <f t="shared" si="7"/>
        <v>10472393439</v>
      </c>
      <c r="K39" s="6">
        <f t="shared" si="7"/>
        <v>7355733086</v>
      </c>
      <c r="L39" s="19">
        <f>(Table_RawDataIReceive10[[#This Row],[2016]]/F$15)</f>
        <v>1</v>
      </c>
      <c r="M39" s="19">
        <f>(Table_RawDataIReceive10[[#This Row],[2017]]/G$15)</f>
        <v>1</v>
      </c>
      <c r="N39" s="19">
        <f>(Table_RawDataIReceive10[[#This Row],[2018]]/H$15)</f>
        <v>1</v>
      </c>
      <c r="O39" s="19">
        <f>(Table_RawDataIReceive10[[#This Row],[2019]]/I$15)</f>
        <v>1</v>
      </c>
      <c r="P39" s="19">
        <f>(Table_RawDataIReceive10[[#This Row],[2020]]/J$15)</f>
        <v>1</v>
      </c>
      <c r="Q39" s="19">
        <f>(Table_RawDataIReceive10[[#This Row],[2021]]/K$15)</f>
        <v>1</v>
      </c>
    </row>
    <row r="40" spans="1:17" x14ac:dyDescent="0.25">
      <c r="A40" s="16">
        <v>39</v>
      </c>
      <c r="B40" s="17" t="s">
        <v>2</v>
      </c>
      <c r="C40" s="12" t="s">
        <v>85</v>
      </c>
      <c r="D40" s="12" t="s">
        <v>87</v>
      </c>
      <c r="E40" s="12" t="s">
        <v>62</v>
      </c>
      <c r="F40" s="13">
        <v>10195553186</v>
      </c>
      <c r="G40" s="13">
        <v>11877329244</v>
      </c>
      <c r="H40" s="13">
        <v>13342929078</v>
      </c>
      <c r="I40" s="13">
        <v>15340510909</v>
      </c>
      <c r="J40" s="13">
        <v>17547391128</v>
      </c>
      <c r="K40" s="13">
        <v>20992787274</v>
      </c>
      <c r="L40" s="18">
        <f>Table_RawDataIReceive10[[#This Row],[2016]]/F$42</f>
        <v>0.99754979800487575</v>
      </c>
      <c r="M40" s="18">
        <f>Table_RawDataIReceive10[[#This Row],[2017]]/G$42</f>
        <v>0.99588324547836526</v>
      </c>
      <c r="N40" s="18">
        <f>Table_RawDataIReceive10[[#This Row],[2018]]/H$42</f>
        <v>0.99475426444240567</v>
      </c>
      <c r="O40" s="18">
        <f>Table_RawDataIReceive10[[#This Row],[2019]]/I$42</f>
        <v>0.99096221021007247</v>
      </c>
      <c r="P40" s="18">
        <f>Table_RawDataIReceive10[[#This Row],[2020]]/J$42</f>
        <v>0.99092552402586898</v>
      </c>
      <c r="Q40" s="18">
        <f>Table_RawDataIReceive10[[#This Row],[2021]]/K$42</f>
        <v>0.9910319708899642</v>
      </c>
    </row>
    <row r="41" spans="1:17" x14ac:dyDescent="0.25">
      <c r="A41" s="16">
        <v>40</v>
      </c>
      <c r="B41" s="17" t="s">
        <v>2</v>
      </c>
      <c r="C41" s="12" t="s">
        <v>85</v>
      </c>
      <c r="D41" s="12" t="s">
        <v>87</v>
      </c>
      <c r="E41" s="12" t="s">
        <v>63</v>
      </c>
      <c r="F41" s="13">
        <v>25042524</v>
      </c>
      <c r="G41" s="13">
        <v>49098174</v>
      </c>
      <c r="H41" s="13">
        <v>70362581</v>
      </c>
      <c r="I41" s="13">
        <v>139908779</v>
      </c>
      <c r="J41" s="13">
        <v>160691571</v>
      </c>
      <c r="K41" s="13">
        <v>189967562</v>
      </c>
      <c r="L41" s="18">
        <f>Table_RawDataIReceive10[[#This Row],[2016]]/F$42</f>
        <v>2.4502019951242156E-3</v>
      </c>
      <c r="M41" s="18">
        <f>Table_RawDataIReceive10[[#This Row],[2017]]/G$42</f>
        <v>4.1167545216347365E-3</v>
      </c>
      <c r="N41" s="18">
        <f>Table_RawDataIReceive10[[#This Row],[2018]]/H$42</f>
        <v>5.2457355575943497E-3</v>
      </c>
      <c r="O41" s="18">
        <f>Table_RawDataIReceive10[[#This Row],[2019]]/I$42</f>
        <v>9.0377897899275618E-3</v>
      </c>
      <c r="P41" s="18">
        <f>Table_RawDataIReceive10[[#This Row],[2020]]/J$42</f>
        <v>9.074475974130981E-3</v>
      </c>
      <c r="Q41" s="18">
        <f>Table_RawDataIReceive10[[#This Row],[2021]]/K$42</f>
        <v>8.9680291100358179E-3</v>
      </c>
    </row>
    <row r="42" spans="1:17" x14ac:dyDescent="0.25">
      <c r="A42" s="16">
        <v>41</v>
      </c>
      <c r="B42" s="17" t="s">
        <v>2</v>
      </c>
      <c r="C42" s="14" t="s">
        <v>85</v>
      </c>
      <c r="D42" s="14" t="s">
        <v>86</v>
      </c>
      <c r="E42" s="14" t="s">
        <v>64</v>
      </c>
      <c r="F42" s="15">
        <f>SUM(F40:F41)</f>
        <v>10220595710</v>
      </c>
      <c r="G42" s="15">
        <f>SUM(G40:G41)</f>
        <v>11926427418</v>
      </c>
      <c r="H42" s="15">
        <f t="shared" ref="H42:K42" si="8">SUM(H40:H41)</f>
        <v>13413291659</v>
      </c>
      <c r="I42" s="15">
        <f t="shared" si="8"/>
        <v>15480419688</v>
      </c>
      <c r="J42" s="15">
        <f t="shared" si="8"/>
        <v>17708082699</v>
      </c>
      <c r="K42" s="15">
        <f t="shared" si="8"/>
        <v>21182754836</v>
      </c>
      <c r="L42" s="20">
        <f>Table_RawDataIReceive10[[#This Row],[2016]]/F$42</f>
        <v>1</v>
      </c>
      <c r="M42" s="20">
        <f>Table_RawDataIReceive10[[#This Row],[2017]]/G$42</f>
        <v>1</v>
      </c>
      <c r="N42" s="20">
        <f>Table_RawDataIReceive10[[#This Row],[2018]]/H$42</f>
        <v>1</v>
      </c>
      <c r="O42" s="20">
        <f>Table_RawDataIReceive10[[#This Row],[2019]]/I$42</f>
        <v>1</v>
      </c>
      <c r="P42" s="20">
        <f>Table_RawDataIReceive10[[#This Row],[2020]]/J$42</f>
        <v>1</v>
      </c>
      <c r="Q42" s="20">
        <f>Table_RawDataIReceive10[[#This Row],[2021]]/K$42</f>
        <v>1</v>
      </c>
    </row>
    <row r="43" spans="1:17" x14ac:dyDescent="0.25">
      <c r="A43" s="16">
        <v>42</v>
      </c>
      <c r="B43" s="17" t="s">
        <v>2</v>
      </c>
      <c r="C43" s="12" t="s">
        <v>85</v>
      </c>
      <c r="D43" s="12" t="s">
        <v>87</v>
      </c>
      <c r="E43" s="12" t="s">
        <v>65</v>
      </c>
      <c r="F43" s="13">
        <v>-3840463547</v>
      </c>
      <c r="G43" s="13">
        <v>-4877526063</v>
      </c>
      <c r="H43" s="13">
        <v>-6022404941</v>
      </c>
      <c r="I43" s="13">
        <v>-7284007661</v>
      </c>
      <c r="J43" s="13">
        <v>-7618358388</v>
      </c>
      <c r="K43" s="13">
        <v>-9259931780</v>
      </c>
      <c r="L43" s="18">
        <f>Table_RawDataIReceive10[[#This Row],[2016]]/F$42</f>
        <v>-0.37575730964902826</v>
      </c>
      <c r="M43" s="18">
        <f>Table_RawDataIReceive10[[#This Row],[2017]]/G$42</f>
        <v>-0.40896790732475158</v>
      </c>
      <c r="N43" s="18">
        <f>Table_RawDataIReceive10[[#This Row],[2018]]/H$42</f>
        <v>-0.44898784683915444</v>
      </c>
      <c r="O43" s="18">
        <f>Table_RawDataIReceive10[[#This Row],[2019]]/I$42</f>
        <v>-0.47053037371114459</v>
      </c>
      <c r="P43" s="18">
        <f>Table_RawDataIReceive10[[#This Row],[2020]]/J$42</f>
        <v>-0.43021926865240012</v>
      </c>
      <c r="Q43" s="18">
        <f>Table_RawDataIReceive10[[#This Row],[2021]]/K$42</f>
        <v>-0.43714483086320699</v>
      </c>
    </row>
    <row r="44" spans="1:17" x14ac:dyDescent="0.25">
      <c r="A44" s="16">
        <v>43</v>
      </c>
      <c r="B44" s="17" t="s">
        <v>2</v>
      </c>
      <c r="C44" s="12" t="s">
        <v>85</v>
      </c>
      <c r="D44" s="12" t="s">
        <v>87</v>
      </c>
      <c r="E44" s="12" t="s">
        <v>66</v>
      </c>
      <c r="F44" s="13">
        <v>-431999761</v>
      </c>
      <c r="G44" s="13">
        <v>-560479596</v>
      </c>
      <c r="H44" s="13">
        <v>-329165574</v>
      </c>
      <c r="I44" s="13">
        <v>-404230813</v>
      </c>
      <c r="J44" s="13">
        <v>-409292466</v>
      </c>
      <c r="K44" s="13">
        <v>-498877943</v>
      </c>
      <c r="L44" s="18">
        <f>Table_RawDataIReceive10[[#This Row],[2016]]/F$42</f>
        <v>-4.2267571603221157E-2</v>
      </c>
      <c r="M44" s="18">
        <f>Table_RawDataIReceive10[[#This Row],[2017]]/G$42</f>
        <v>-4.6994760153748497E-2</v>
      </c>
      <c r="N44" s="18">
        <f>Table_RawDataIReceive10[[#This Row],[2018]]/H$42</f>
        <v>-2.4540253233003975E-2</v>
      </c>
      <c r="O44" s="18">
        <f>Table_RawDataIReceive10[[#This Row],[2019]]/I$42</f>
        <v>-2.6112393665486261E-2</v>
      </c>
      <c r="P44" s="18">
        <f>Table_RawDataIReceive10[[#This Row],[2020]]/J$42</f>
        <v>-2.3113313448841828E-2</v>
      </c>
      <c r="Q44" s="18">
        <f>Table_RawDataIReceive10[[#This Row],[2021]]/K$42</f>
        <v>-2.3551136141752398E-2</v>
      </c>
    </row>
    <row r="45" spans="1:17" x14ac:dyDescent="0.25">
      <c r="A45" s="16">
        <v>44</v>
      </c>
      <c r="B45" s="17" t="s">
        <v>2</v>
      </c>
      <c r="C45" s="12" t="s">
        <v>85</v>
      </c>
      <c r="D45" s="12" t="s">
        <v>87</v>
      </c>
      <c r="E45" s="12" t="s">
        <v>67</v>
      </c>
      <c r="F45" s="13">
        <v>-750419677</v>
      </c>
      <c r="G45" s="13">
        <v>-892642621</v>
      </c>
      <c r="H45" s="13">
        <v>-879109943</v>
      </c>
      <c r="I45" s="13">
        <v>-935612907</v>
      </c>
      <c r="J45" s="13">
        <v>-1053701205</v>
      </c>
      <c r="K45" s="13">
        <v>-1198891415</v>
      </c>
      <c r="L45" s="18">
        <f>Table_RawDataIReceive10[[#This Row],[2016]]/F$42</f>
        <v>-7.3422303189801058E-2</v>
      </c>
      <c r="M45" s="18">
        <f>Table_RawDataIReceive10[[#This Row],[2017]]/G$42</f>
        <v>-7.4845768117682593E-2</v>
      </c>
      <c r="N45" s="18">
        <f>Table_RawDataIReceive10[[#This Row],[2018]]/H$42</f>
        <v>-6.5540209319920217E-2</v>
      </c>
      <c r="O45" s="18">
        <f>Table_RawDataIReceive10[[#This Row],[2019]]/I$42</f>
        <v>-6.0438471685962211E-2</v>
      </c>
      <c r="P45" s="18">
        <f>Table_RawDataIReceive10[[#This Row],[2020]]/J$42</f>
        <v>-5.9503969058124176E-2</v>
      </c>
      <c r="Q45" s="18">
        <f>Table_RawDataIReceive10[[#This Row],[2021]]/K$42</f>
        <v>-5.65975211572807E-2</v>
      </c>
    </row>
    <row r="46" spans="1:17" x14ac:dyDescent="0.25">
      <c r="A46" s="16">
        <v>45</v>
      </c>
      <c r="B46" s="17" t="s">
        <v>2</v>
      </c>
      <c r="C46" s="12" t="s">
        <v>85</v>
      </c>
      <c r="D46" s="12" t="s">
        <v>87</v>
      </c>
      <c r="E46" s="12" t="s">
        <v>68</v>
      </c>
      <c r="F46" s="13">
        <v>-1901596942</v>
      </c>
      <c r="G46" s="13">
        <v>-2158735307</v>
      </c>
      <c r="H46" s="13">
        <v>-2674743878</v>
      </c>
      <c r="I46" s="13">
        <v>-2853492329</v>
      </c>
      <c r="J46" s="13">
        <v>-3077866825</v>
      </c>
      <c r="K46" s="13">
        <v>-3785497514</v>
      </c>
      <c r="L46" s="18">
        <f>Table_RawDataIReceive10[[#This Row],[2016]]/F$42</f>
        <v>-0.18605539206872707</v>
      </c>
      <c r="M46" s="18">
        <f>Table_RawDataIReceive10[[#This Row],[2017]]/G$42</f>
        <v>-0.18100435539832505</v>
      </c>
      <c r="N46" s="18">
        <f>Table_RawDataIReceive10[[#This Row],[2018]]/H$42</f>
        <v>-0.19940995439440179</v>
      </c>
      <c r="O46" s="18">
        <f>Table_RawDataIReceive10[[#This Row],[2019]]/I$42</f>
        <v>-0.18432913231751394</v>
      </c>
      <c r="P46" s="18">
        <f>Table_RawDataIReceive10[[#This Row],[2020]]/J$42</f>
        <v>-0.17381141015191959</v>
      </c>
      <c r="Q46" s="18">
        <f>Table_RawDataIReceive10[[#This Row],[2021]]/K$42</f>
        <v>-0.17870657255431968</v>
      </c>
    </row>
    <row r="47" spans="1:17" x14ac:dyDescent="0.25">
      <c r="A47" s="16">
        <v>46</v>
      </c>
      <c r="B47" s="17" t="s">
        <v>2</v>
      </c>
      <c r="C47" s="12" t="s">
        <v>85</v>
      </c>
      <c r="D47" s="12" t="s">
        <v>87</v>
      </c>
      <c r="E47" s="12" t="s">
        <v>69</v>
      </c>
      <c r="F47" s="13">
        <v>-285579483</v>
      </c>
      <c r="G47" s="13">
        <v>-274481700</v>
      </c>
      <c r="H47" s="13">
        <v>-412438319</v>
      </c>
      <c r="I47" s="13">
        <v>-428057267</v>
      </c>
      <c r="J47" s="13">
        <v>-353825863</v>
      </c>
      <c r="K47" s="13">
        <v>-554883285</v>
      </c>
      <c r="L47" s="18">
        <f>Table_RawDataIReceive10[[#This Row],[2016]]/F$42</f>
        <v>-2.794156926886212E-2</v>
      </c>
      <c r="M47" s="18">
        <f>Table_RawDataIReceive10[[#This Row],[2017]]/G$42</f>
        <v>-2.3014578496971992E-2</v>
      </c>
      <c r="N47" s="18">
        <f>Table_RawDataIReceive10[[#This Row],[2018]]/H$42</f>
        <v>-3.0748479156737316E-2</v>
      </c>
      <c r="O47" s="18">
        <f>Table_RawDataIReceive10[[#This Row],[2019]]/I$42</f>
        <v>-2.7651528552021E-2</v>
      </c>
      <c r="P47" s="18">
        <f>Table_RawDataIReceive10[[#This Row],[2020]]/J$42</f>
        <v>-1.9981037417448985E-2</v>
      </c>
      <c r="Q47" s="18">
        <f>Table_RawDataIReceive10[[#This Row],[2021]]/K$42</f>
        <v>-2.6195048250144418E-2</v>
      </c>
    </row>
    <row r="48" spans="1:17" x14ac:dyDescent="0.25">
      <c r="A48" s="16">
        <v>47</v>
      </c>
      <c r="B48" s="17" t="s">
        <v>2</v>
      </c>
      <c r="C48" s="12" t="s">
        <v>85</v>
      </c>
      <c r="D48" s="12" t="s">
        <v>87</v>
      </c>
      <c r="E48" s="12" t="s">
        <v>70</v>
      </c>
      <c r="F48" s="13">
        <v>-464821104</v>
      </c>
      <c r="G48" s="13">
        <v>-535247697</v>
      </c>
      <c r="H48" s="13">
        <v>-594665144</v>
      </c>
      <c r="I48" s="13">
        <v>-706692047</v>
      </c>
      <c r="J48" s="13">
        <v>-777829289</v>
      </c>
      <c r="K48" s="13">
        <v>-106721467</v>
      </c>
      <c r="L48" s="18">
        <f>Table_RawDataIReceive10[[#This Row],[2016]]/F$42</f>
        <v>-4.5478866123743779E-2</v>
      </c>
      <c r="M48" s="18">
        <f>Table_RawDataIReceive10[[#This Row],[2017]]/G$42</f>
        <v>-4.4879130878051177E-2</v>
      </c>
      <c r="N48" s="18">
        <f>Table_RawDataIReceive10[[#This Row],[2018]]/H$42</f>
        <v>-4.4334020247818427E-2</v>
      </c>
      <c r="O48" s="18">
        <f>Table_RawDataIReceive10[[#This Row],[2019]]/I$42</f>
        <v>-4.565070335578876E-2</v>
      </c>
      <c r="P48" s="18">
        <f>Table_RawDataIReceive10[[#This Row],[2020]]/J$42</f>
        <v>-4.3925099188966692E-2</v>
      </c>
      <c r="Q48" s="18">
        <f>Table_RawDataIReceive10[[#This Row],[2021]]/K$42</f>
        <v>-5.0381297346003048E-3</v>
      </c>
    </row>
    <row r="49" spans="1:17" x14ac:dyDescent="0.25">
      <c r="A49" s="16">
        <v>48</v>
      </c>
      <c r="B49" s="17" t="s">
        <v>2</v>
      </c>
      <c r="C49" s="12" t="s">
        <v>85</v>
      </c>
      <c r="D49" s="12" t="s">
        <v>87</v>
      </c>
      <c r="E49" s="12" t="s">
        <v>71</v>
      </c>
      <c r="F49" s="13">
        <v>-704202705</v>
      </c>
      <c r="G49" s="13">
        <v>-475977097</v>
      </c>
      <c r="H49" s="13">
        <v>-363442946</v>
      </c>
      <c r="I49" s="13">
        <v>-437247860</v>
      </c>
      <c r="J49" s="13">
        <v>-463935172</v>
      </c>
      <c r="K49" s="13">
        <v>-550980040</v>
      </c>
      <c r="L49" s="18">
        <f>Table_RawDataIReceive10[[#This Row],[2016]]/F$42</f>
        <v>-6.890035815730354E-2</v>
      </c>
      <c r="M49" s="18">
        <f>Table_RawDataIReceive10[[#This Row],[2017]]/G$42</f>
        <v>-3.9909444825164488E-2</v>
      </c>
      <c r="N49" s="18">
        <f>Table_RawDataIReceive10[[#This Row],[2018]]/H$42</f>
        <v>-2.7095731252226848E-2</v>
      </c>
      <c r="O49" s="18">
        <f>Table_RawDataIReceive10[[#This Row],[2019]]/I$42</f>
        <v>-2.824522001421852E-2</v>
      </c>
      <c r="P49" s="18">
        <f>Table_RawDataIReceive10[[#This Row],[2020]]/J$42</f>
        <v>-2.6199062873486528E-2</v>
      </c>
      <c r="Q49" s="18">
        <f>Table_RawDataIReceive10[[#This Row],[2021]]/K$42</f>
        <v>-2.601078302920316E-2</v>
      </c>
    </row>
    <row r="50" spans="1:17" x14ac:dyDescent="0.25">
      <c r="A50" s="16">
        <v>49</v>
      </c>
      <c r="B50" s="17" t="s">
        <v>2</v>
      </c>
      <c r="C50" s="12" t="s">
        <v>85</v>
      </c>
      <c r="D50" s="12" t="s">
        <v>87</v>
      </c>
      <c r="E50" s="12" t="s">
        <v>72</v>
      </c>
      <c r="F50" s="13">
        <v>155760050</v>
      </c>
      <c r="G50" s="13">
        <v>350525781</v>
      </c>
      <c r="H50" s="13">
        <v>816333813</v>
      </c>
      <c r="I50" s="13">
        <v>510079616</v>
      </c>
      <c r="J50" s="13">
        <v>57215667</v>
      </c>
      <c r="K50" s="13">
        <v>103935665</v>
      </c>
      <c r="L50" s="18">
        <f>Table_RawDataIReceive10[[#This Row],[2016]]/F$42</f>
        <v>1.5239821084753582E-2</v>
      </c>
      <c r="M50" s="18">
        <f>Table_RawDataIReceive10[[#This Row],[2017]]/G$42</f>
        <v>2.9390677418701917E-2</v>
      </c>
      <c r="N50" s="18">
        <f>Table_RawDataIReceive10[[#This Row],[2018]]/H$42</f>
        <v>6.0860065802882876E-2</v>
      </c>
      <c r="O50" s="18">
        <f>Table_RawDataIReceive10[[#This Row],[2019]]/I$42</f>
        <v>3.2949986258796318E-2</v>
      </c>
      <c r="P50" s="18">
        <f>Table_RawDataIReceive10[[#This Row],[2020]]/J$42</f>
        <v>3.2310481023013885E-3</v>
      </c>
      <c r="Q50" s="18">
        <f>Table_RawDataIReceive10[[#This Row],[2021]]/K$42</f>
        <v>4.9066170007010506E-3</v>
      </c>
    </row>
    <row r="51" spans="1:17" x14ac:dyDescent="0.25">
      <c r="A51" s="16">
        <v>50</v>
      </c>
      <c r="B51" s="17" t="s">
        <v>2</v>
      </c>
      <c r="C51" s="12" t="s">
        <v>85</v>
      </c>
      <c r="D51" s="12" t="s">
        <v>87</v>
      </c>
      <c r="E51" s="12" t="s">
        <v>73</v>
      </c>
      <c r="F51" s="13">
        <v>-159172507</v>
      </c>
      <c r="G51" s="13">
        <v>-173712269</v>
      </c>
      <c r="H51" s="13">
        <v>-91164041</v>
      </c>
      <c r="I51" s="13">
        <v>-47541553</v>
      </c>
      <c r="J51" s="13">
        <v>-21559014</v>
      </c>
      <c r="K51" s="13">
        <v>-58791781</v>
      </c>
      <c r="L51" s="18">
        <f>Table_RawDataIReceive10[[#This Row],[2016]]/F$42</f>
        <v>-1.5573701525466171E-2</v>
      </c>
      <c r="M51" s="18">
        <f>Table_RawDataIReceive10[[#This Row],[2017]]/G$42</f>
        <v>-1.4565323119128212E-2</v>
      </c>
      <c r="N51" s="18">
        <f>Table_RawDataIReceive10[[#This Row],[2018]]/H$42</f>
        <v>-6.7965450478243419E-3</v>
      </c>
      <c r="O51" s="18">
        <f>Table_RawDataIReceive10[[#This Row],[2019]]/I$42</f>
        <v>-3.0710764926388215E-3</v>
      </c>
      <c r="P51" s="18">
        <f>Table_RawDataIReceive10[[#This Row],[2020]]/J$42</f>
        <v>-1.2174674337395921E-3</v>
      </c>
      <c r="Q51" s="18">
        <f>Table_RawDataIReceive10[[#This Row],[2021]]/K$42</f>
        <v>-2.7754549139228871E-3</v>
      </c>
    </row>
    <row r="52" spans="1:17" x14ac:dyDescent="0.25">
      <c r="A52" s="16">
        <v>51</v>
      </c>
      <c r="B52" s="17" t="s">
        <v>2</v>
      </c>
      <c r="C52" s="12" t="s">
        <v>85</v>
      </c>
      <c r="D52" s="12" t="s">
        <v>87</v>
      </c>
      <c r="E52" s="12" t="s">
        <v>74</v>
      </c>
      <c r="F52" s="13">
        <v>40789882</v>
      </c>
      <c r="G52" s="13">
        <v>6139834</v>
      </c>
      <c r="H52" s="13">
        <v>0</v>
      </c>
      <c r="I52" s="13">
        <v>0</v>
      </c>
      <c r="J52" s="13">
        <v>0</v>
      </c>
      <c r="K52" s="13">
        <v>0</v>
      </c>
      <c r="L52" s="18">
        <f>Table_RawDataIReceive10[[#This Row],[2016]]/F$42</f>
        <v>3.9909495647196475E-3</v>
      </c>
      <c r="M52" s="18">
        <f>Table_RawDataIReceive10[[#This Row],[2017]]/G$42</f>
        <v>5.1480915321996891E-4</v>
      </c>
      <c r="N52" s="18">
        <f>Table_RawDataIReceive10[[#This Row],[2018]]/H$42</f>
        <v>0</v>
      </c>
      <c r="O52" s="18">
        <f>Table_RawDataIReceive10[[#This Row],[2019]]/I$42</f>
        <v>0</v>
      </c>
      <c r="P52" s="18">
        <f>Table_RawDataIReceive10[[#This Row],[2020]]/J$42</f>
        <v>0</v>
      </c>
      <c r="Q52" s="18">
        <f>Table_RawDataIReceive10[[#This Row],[2021]]/K$42</f>
        <v>0</v>
      </c>
    </row>
    <row r="53" spans="1:17" x14ac:dyDescent="0.25">
      <c r="A53" s="16">
        <v>52</v>
      </c>
      <c r="B53" s="17" t="s">
        <v>2</v>
      </c>
      <c r="C53" s="12" t="s">
        <v>85</v>
      </c>
      <c r="D53" s="12" t="s">
        <v>87</v>
      </c>
      <c r="E53" s="12" t="s">
        <v>75</v>
      </c>
      <c r="F53" s="13">
        <v>-118382625</v>
      </c>
      <c r="G53" s="13">
        <v>-167572435</v>
      </c>
      <c r="H53" s="13">
        <v>-91164041</v>
      </c>
      <c r="I53" s="13">
        <v>-47541553</v>
      </c>
      <c r="J53" s="13">
        <v>-21559014</v>
      </c>
      <c r="K53" s="13">
        <v>-58791781</v>
      </c>
      <c r="L53" s="18">
        <f>Table_RawDataIReceive10[[#This Row],[2016]]/F$42</f>
        <v>-1.1582751960746523E-2</v>
      </c>
      <c r="M53" s="18">
        <f>Table_RawDataIReceive10[[#This Row],[2017]]/G$42</f>
        <v>-1.4050513965908245E-2</v>
      </c>
      <c r="N53" s="18">
        <f>Table_RawDataIReceive10[[#This Row],[2018]]/H$42</f>
        <v>-6.7965450478243419E-3</v>
      </c>
      <c r="O53" s="18">
        <f>Table_RawDataIReceive10[[#This Row],[2019]]/I$42</f>
        <v>-3.0710764926388215E-3</v>
      </c>
      <c r="P53" s="18">
        <f>Table_RawDataIReceive10[[#This Row],[2020]]/J$42</f>
        <v>-1.2174674337395921E-3</v>
      </c>
      <c r="Q53" s="18">
        <f>Table_RawDataIReceive10[[#This Row],[2021]]/K$42</f>
        <v>-2.7754549139228871E-3</v>
      </c>
    </row>
    <row r="54" spans="1:17" x14ac:dyDescent="0.25">
      <c r="A54" s="16">
        <v>53</v>
      </c>
      <c r="B54" s="17" t="s">
        <v>2</v>
      </c>
      <c r="C54" s="14" t="s">
        <v>85</v>
      </c>
      <c r="D54" s="14" t="s">
        <v>86</v>
      </c>
      <c r="E54" s="14" t="s">
        <v>76</v>
      </c>
      <c r="F54" s="15">
        <f>SUM(F42:F52)</f>
        <v>1878889916</v>
      </c>
      <c r="G54" s="15">
        <f>SUM(G42:G52)</f>
        <v>2334290683</v>
      </c>
      <c r="H54" s="15">
        <f t="shared" ref="H54:K54" si="9">SUM(H42:H52)</f>
        <v>2862490686</v>
      </c>
      <c r="I54" s="15">
        <f t="shared" si="9"/>
        <v>2893616867</v>
      </c>
      <c r="J54" s="15">
        <f t="shared" si="9"/>
        <v>3988930144</v>
      </c>
      <c r="K54" s="15">
        <f t="shared" si="9"/>
        <v>5272115276</v>
      </c>
      <c r="L54" s="20">
        <f>Table_RawDataIReceive10[[#This Row],[2016]]/F$42</f>
        <v>0.18383369906332006</v>
      </c>
      <c r="M54" s="20">
        <f>Table_RawDataIReceive10[[#This Row],[2017]]/G$42</f>
        <v>0.19572421825809833</v>
      </c>
      <c r="N54" s="20">
        <f>Table_RawDataIReceive10[[#This Row],[2018]]/H$42</f>
        <v>0.21340702631179548</v>
      </c>
      <c r="O54" s="20">
        <f>Table_RawDataIReceive10[[#This Row],[2019]]/I$42</f>
        <v>0.18692108646402222</v>
      </c>
      <c r="P54" s="20">
        <f>Table_RawDataIReceive10[[#This Row],[2020]]/J$42</f>
        <v>0.22526041987737389</v>
      </c>
      <c r="Q54" s="20">
        <f>Table_RawDataIReceive10[[#This Row],[2021]]/K$42</f>
        <v>0.24888714035627052</v>
      </c>
    </row>
    <row r="55" spans="1:17" x14ac:dyDescent="0.25">
      <c r="A55" s="16">
        <v>54</v>
      </c>
      <c r="B55" s="17" t="s">
        <v>2</v>
      </c>
      <c r="C55" s="12" t="s">
        <v>85</v>
      </c>
      <c r="D55" s="12" t="s">
        <v>87</v>
      </c>
      <c r="E55" s="12" t="s">
        <v>77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8">
        <f>Table_RawDataIReceive10[[#This Row],[2016]]/F$42</f>
        <v>0</v>
      </c>
      <c r="M55" s="18">
        <f>Table_RawDataIReceive10[[#This Row],[2017]]/G$42</f>
        <v>0</v>
      </c>
      <c r="N55" s="18">
        <f>Table_RawDataIReceive10[[#This Row],[2018]]/H$42</f>
        <v>0</v>
      </c>
      <c r="O55" s="18">
        <f>Table_RawDataIReceive10[[#This Row],[2019]]/I$42</f>
        <v>0</v>
      </c>
      <c r="P55" s="18">
        <f>Table_RawDataIReceive10[[#This Row],[2020]]/J$42</f>
        <v>0</v>
      </c>
      <c r="Q55" s="18">
        <f>Table_RawDataIReceive10[[#This Row],[2021]]/K$42</f>
        <v>0</v>
      </c>
    </row>
    <row r="56" spans="1:17" x14ac:dyDescent="0.25">
      <c r="A56" s="16">
        <v>55</v>
      </c>
      <c r="B56" s="17" t="s">
        <v>2</v>
      </c>
      <c r="C56" s="12" t="s">
        <v>85</v>
      </c>
      <c r="D56" s="12" t="s">
        <v>87</v>
      </c>
      <c r="E56" s="12" t="s">
        <v>78</v>
      </c>
      <c r="F56" s="13">
        <v>77127609</v>
      </c>
      <c r="G56" s="13">
        <v>94175889</v>
      </c>
      <c r="H56" s="13">
        <v>256194382</v>
      </c>
      <c r="I56" s="13">
        <v>81858510</v>
      </c>
      <c r="J56" s="13">
        <v>74046389</v>
      </c>
      <c r="K56" s="13">
        <v>98847147</v>
      </c>
      <c r="L56" s="18">
        <f>Table_RawDataIReceive10[[#This Row],[2016]]/F$42</f>
        <v>7.5462929156406289E-3</v>
      </c>
      <c r="M56" s="18">
        <f>Table_RawDataIReceive10[[#This Row],[2017]]/G$42</f>
        <v>7.8964039858126101E-3</v>
      </c>
      <c r="N56" s="18">
        <f>Table_RawDataIReceive10[[#This Row],[2018]]/H$42</f>
        <v>1.9100038119882354E-2</v>
      </c>
      <c r="O56" s="18">
        <f>Table_RawDataIReceive10[[#This Row],[2019]]/I$42</f>
        <v>5.2878740789860171E-3</v>
      </c>
      <c r="P56" s="18">
        <f>Table_RawDataIReceive10[[#This Row],[2020]]/J$42</f>
        <v>4.1815023262897627E-3</v>
      </c>
      <c r="Q56" s="18">
        <f>Table_RawDataIReceive10[[#This Row],[2021]]/K$42</f>
        <v>4.6663971596371265E-3</v>
      </c>
    </row>
    <row r="57" spans="1:17" x14ac:dyDescent="0.25">
      <c r="A57" s="16">
        <v>56</v>
      </c>
      <c r="B57" s="17" t="s">
        <v>2</v>
      </c>
      <c r="C57" s="12" t="s">
        <v>85</v>
      </c>
      <c r="D57" s="12" t="s">
        <v>87</v>
      </c>
      <c r="E57" s="12" t="s">
        <v>79</v>
      </c>
      <c r="F57" s="13">
        <v>-685718087</v>
      </c>
      <c r="G57" s="13">
        <v>-1278642758</v>
      </c>
      <c r="H57" s="13">
        <v>-1094318864</v>
      </c>
      <c r="I57" s="13">
        <v>-513342379</v>
      </c>
      <c r="J57" s="13">
        <v>-357736072</v>
      </c>
      <c r="K57" s="13">
        <v>-1021989065</v>
      </c>
      <c r="L57" s="18">
        <f>Table_RawDataIReceive10[[#This Row],[2016]]/F$42</f>
        <v>-6.7091792538969339E-2</v>
      </c>
      <c r="M57" s="18">
        <f>Table_RawDataIReceive10[[#This Row],[2017]]/G$42</f>
        <v>-0.10721087826101253</v>
      </c>
      <c r="N57" s="18">
        <f>Table_RawDataIReceive10[[#This Row],[2018]]/H$42</f>
        <v>-8.1584661828011329E-2</v>
      </c>
      <c r="O57" s="18">
        <f>Table_RawDataIReceive10[[#This Row],[2019]]/I$42</f>
        <v>-3.316075334817499E-2</v>
      </c>
      <c r="P57" s="18">
        <f>Table_RawDataIReceive10[[#This Row],[2020]]/J$42</f>
        <v>-2.020185234509899E-2</v>
      </c>
      <c r="Q57" s="18">
        <f>Table_RawDataIReceive10[[#This Row],[2021]]/K$42</f>
        <v>-4.8246277356858894E-2</v>
      </c>
    </row>
    <row r="58" spans="1:17" x14ac:dyDescent="0.25">
      <c r="A58" s="16">
        <v>57</v>
      </c>
      <c r="B58" s="17" t="s">
        <v>2</v>
      </c>
      <c r="C58" s="12" t="s">
        <v>85</v>
      </c>
      <c r="D58" s="12" t="s">
        <v>87</v>
      </c>
      <c r="E58" s="12" t="s">
        <v>80</v>
      </c>
      <c r="F58" s="13">
        <v>-2450775108</v>
      </c>
      <c r="G58" s="13">
        <v>209867458</v>
      </c>
      <c r="H58" s="13">
        <v>-42507616</v>
      </c>
      <c r="I58" s="13">
        <v>504206862</v>
      </c>
      <c r="J58" s="13">
        <v>51411660</v>
      </c>
      <c r="K58" s="13">
        <v>10166306</v>
      </c>
      <c r="L58" s="18">
        <f>Table_RawDataIReceive10[[#This Row],[2016]]/F$42</f>
        <v>-0.23978789275483434</v>
      </c>
      <c r="M58" s="18">
        <f>Table_RawDataIReceive10[[#This Row],[2017]]/G$42</f>
        <v>1.7596841924620011E-2</v>
      </c>
      <c r="N58" s="18">
        <f>Table_RawDataIReceive10[[#This Row],[2018]]/H$42</f>
        <v>-3.1690667049261096E-3</v>
      </c>
      <c r="O58" s="18">
        <f>Table_RawDataIReceive10[[#This Row],[2019]]/I$42</f>
        <v>3.2570619670657087E-2</v>
      </c>
      <c r="P58" s="18">
        <f>Table_RawDataIReceive10[[#This Row],[2020]]/J$42</f>
        <v>2.9032877739442278E-3</v>
      </c>
      <c r="Q58" s="18">
        <f>Table_RawDataIReceive10[[#This Row],[2021]]/K$42</f>
        <v>4.7993313800348607E-4</v>
      </c>
    </row>
    <row r="59" spans="1:17" x14ac:dyDescent="0.25">
      <c r="A59" s="16">
        <v>58</v>
      </c>
      <c r="B59" s="17" t="s">
        <v>2</v>
      </c>
      <c r="C59" s="14" t="s">
        <v>85</v>
      </c>
      <c r="D59" s="14" t="s">
        <v>86</v>
      </c>
      <c r="E59" s="14" t="s">
        <v>81</v>
      </c>
      <c r="F59" s="15">
        <f>SUM(F54:F58)</f>
        <v>-1180475670</v>
      </c>
      <c r="G59" s="15">
        <f t="shared" ref="G59:K59" si="10">SUM(G54:G58)</f>
        <v>1359691272</v>
      </c>
      <c r="H59" s="15">
        <f t="shared" si="10"/>
        <v>1981858588</v>
      </c>
      <c r="I59" s="15">
        <f t="shared" si="10"/>
        <v>2966339860</v>
      </c>
      <c r="J59" s="15">
        <f t="shared" si="10"/>
        <v>3756652121</v>
      </c>
      <c r="K59" s="15">
        <f t="shared" si="10"/>
        <v>4359139664</v>
      </c>
      <c r="L59" s="20">
        <f>Table_RawDataIReceive10[[#This Row],[2016]]/F$42</f>
        <v>-0.115499693314843</v>
      </c>
      <c r="M59" s="20">
        <f>Table_RawDataIReceive10[[#This Row],[2017]]/G$42</f>
        <v>0.11400658590751842</v>
      </c>
      <c r="N59" s="20">
        <f>Table_RawDataIReceive10[[#This Row],[2018]]/H$42</f>
        <v>0.1477533358987404</v>
      </c>
      <c r="O59" s="20">
        <f>Table_RawDataIReceive10[[#This Row],[2019]]/I$42</f>
        <v>0.19161882686549034</v>
      </c>
      <c r="P59" s="20">
        <f>Table_RawDataIReceive10[[#This Row],[2020]]/J$42</f>
        <v>0.21214335763250888</v>
      </c>
      <c r="Q59" s="20">
        <f>Table_RawDataIReceive10[[#This Row],[2021]]/K$42</f>
        <v>0.20578719329705222</v>
      </c>
    </row>
    <row r="60" spans="1:17" x14ac:dyDescent="0.25">
      <c r="A60" s="16">
        <v>59</v>
      </c>
      <c r="B60" s="17" t="s">
        <v>2</v>
      </c>
      <c r="C60" s="12" t="s">
        <v>85</v>
      </c>
      <c r="D60" s="12" t="s">
        <v>87</v>
      </c>
      <c r="E60" s="12" t="s">
        <v>82</v>
      </c>
      <c r="F60" s="13">
        <v>197613719</v>
      </c>
      <c r="G60" s="13">
        <v>-418095793</v>
      </c>
      <c r="H60" s="13">
        <v>-527258068</v>
      </c>
      <c r="I60" s="13">
        <v>-741198704</v>
      </c>
      <c r="J60" s="13">
        <v>-964958593</v>
      </c>
      <c r="K60" s="13">
        <v>-1122839271</v>
      </c>
      <c r="L60" s="18">
        <f>Table_RawDataIReceive10[[#This Row],[2016]]/F$42</f>
        <v>1.9334853330188129E-2</v>
      </c>
      <c r="M60" s="18">
        <f>Table_RawDataIReceive10[[#This Row],[2017]]/G$42</f>
        <v>-3.5056247637828872E-2</v>
      </c>
      <c r="N60" s="18">
        <f>Table_RawDataIReceive10[[#This Row],[2018]]/H$42</f>
        <v>-3.9308626204830367E-2</v>
      </c>
      <c r="O60" s="18">
        <f>Table_RawDataIReceive10[[#This Row],[2019]]/I$42</f>
        <v>-4.7879755131868748E-2</v>
      </c>
      <c r="P60" s="18">
        <f>Table_RawDataIReceive10[[#This Row],[2020]]/J$42</f>
        <v>-5.4492550627996135E-2</v>
      </c>
      <c r="Q60" s="18">
        <f>Table_RawDataIReceive10[[#This Row],[2021]]/K$42</f>
        <v>-5.300723535220922E-2</v>
      </c>
    </row>
    <row r="61" spans="1:17" x14ac:dyDescent="0.25">
      <c r="A61" s="16">
        <v>60</v>
      </c>
      <c r="B61" s="17" t="s">
        <v>2</v>
      </c>
      <c r="C61" s="14" t="s">
        <v>85</v>
      </c>
      <c r="D61" s="14" t="s">
        <v>86</v>
      </c>
      <c r="E61" s="14" t="s">
        <v>83</v>
      </c>
      <c r="F61" s="15">
        <f>SUM(F59:F60)</f>
        <v>-982861951</v>
      </c>
      <c r="G61" s="15">
        <f>SUM(G59:G60)</f>
        <v>941595479</v>
      </c>
      <c r="H61" s="15">
        <f t="shared" ref="H61:K61" si="11">SUM(H59:H60)</f>
        <v>1454600520</v>
      </c>
      <c r="I61" s="15">
        <f t="shared" si="11"/>
        <v>2225141156</v>
      </c>
      <c r="J61" s="15">
        <f t="shared" si="11"/>
        <v>2791693528</v>
      </c>
      <c r="K61" s="15">
        <f t="shared" si="11"/>
        <v>3236300393</v>
      </c>
      <c r="L61" s="20">
        <f>Table_RawDataIReceive10[[#This Row],[2016]]/F$42</f>
        <v>-9.6164839984654873E-2</v>
      </c>
      <c r="M61" s="20">
        <f>Table_RawDataIReceive10[[#This Row],[2017]]/G$42</f>
        <v>7.8950338269689543E-2</v>
      </c>
      <c r="N61" s="20">
        <f>Table_RawDataIReceive10[[#This Row],[2018]]/H$42</f>
        <v>0.10844470969391004</v>
      </c>
      <c r="O61" s="20">
        <f>Table_RawDataIReceive10[[#This Row],[2019]]/I$42</f>
        <v>0.1437390717336216</v>
      </c>
      <c r="P61" s="20">
        <f>Table_RawDataIReceive10[[#This Row],[2020]]/J$42</f>
        <v>0.15765080700451273</v>
      </c>
      <c r="Q61" s="20">
        <f>Table_RawDataIReceive10[[#This Row],[2021]]/K$42</f>
        <v>0.152779957944843</v>
      </c>
    </row>
    <row r="62" spans="1:17" x14ac:dyDescent="0.25">
      <c r="A62" s="16">
        <v>61</v>
      </c>
      <c r="B62" s="17" t="s">
        <v>2</v>
      </c>
      <c r="C62" s="12" t="s">
        <v>85</v>
      </c>
      <c r="D62" s="12" t="s">
        <v>87</v>
      </c>
      <c r="E62" s="12" t="s">
        <v>84</v>
      </c>
      <c r="F62" s="13">
        <v>0</v>
      </c>
      <c r="G62" s="13">
        <v>0</v>
      </c>
      <c r="H62" s="13">
        <v>0</v>
      </c>
      <c r="I62" s="13">
        <v>0</v>
      </c>
      <c r="J62" s="13">
        <v>12.24</v>
      </c>
      <c r="K62" s="13">
        <v>14.75</v>
      </c>
      <c r="L62" s="18">
        <f>Table_RawDataIReceive10[[#This Row],[2016]]/F$42</f>
        <v>0</v>
      </c>
      <c r="M62" s="18">
        <f>Table_RawDataIReceive10[[#This Row],[2017]]/G$42</f>
        <v>0</v>
      </c>
      <c r="N62" s="18">
        <f>Table_RawDataIReceive10[[#This Row],[2018]]/H$42</f>
        <v>0</v>
      </c>
      <c r="O62" s="18">
        <f>Table_RawDataIReceive10[[#This Row],[2019]]/I$42</f>
        <v>0</v>
      </c>
      <c r="P62" s="18">
        <f>Table_RawDataIReceive10[[#This Row],[2020]]/J$42</f>
        <v>6.9120978301570787E-10</v>
      </c>
      <c r="Q62" s="18">
        <f>Table_RawDataIReceive10[[#This Row],[2021]]/K$42</f>
        <v>6.9632114020091663E-10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CE1C1-FA48-46B7-8F67-9980C0564896}">
  <dimension ref="A1:Q62"/>
  <sheetViews>
    <sheetView workbookViewId="0"/>
  </sheetViews>
  <sheetFormatPr defaultRowHeight="15" x14ac:dyDescent="0.25"/>
  <cols>
    <col min="1" max="1" width="6.42578125" style="3" bestFit="1" customWidth="1"/>
    <col min="2" max="2" width="11.5703125" style="3" bestFit="1" customWidth="1"/>
    <col min="3" max="3" width="27.140625" style="3" bestFit="1" customWidth="1"/>
    <col min="4" max="4" width="39.28515625" style="3" bestFit="1" customWidth="1"/>
    <col min="5" max="5" width="44.28515625" style="3" bestFit="1" customWidth="1"/>
    <col min="6" max="11" width="14.5703125" style="3" bestFit="1" customWidth="1"/>
    <col min="12" max="17" width="22.5703125" style="3" bestFit="1" customWidth="1"/>
    <col min="18" max="16384" width="9.140625" style="3"/>
  </cols>
  <sheetData>
    <row r="1" spans="1:16" x14ac:dyDescent="0.25">
      <c r="A1" s="3" t="s">
        <v>0</v>
      </c>
      <c r="B1" s="3" t="s">
        <v>1</v>
      </c>
      <c r="C1" s="3" t="s">
        <v>59</v>
      </c>
      <c r="D1" s="3" t="s">
        <v>60</v>
      </c>
      <c r="E1" s="3" t="s">
        <v>61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108</v>
      </c>
      <c r="M1" s="3" t="s">
        <v>109</v>
      </c>
      <c r="N1" s="3" t="s">
        <v>110</v>
      </c>
      <c r="O1" s="3" t="s">
        <v>111</v>
      </c>
      <c r="P1" s="3" t="s">
        <v>112</v>
      </c>
    </row>
    <row r="2" spans="1:16" x14ac:dyDescent="0.25">
      <c r="A2" s="16">
        <v>1</v>
      </c>
      <c r="B2" s="17" t="s">
        <v>2</v>
      </c>
      <c r="C2" s="2" t="s">
        <v>3</v>
      </c>
      <c r="D2" s="2" t="s">
        <v>29</v>
      </c>
      <c r="E2" s="2" t="s">
        <v>4</v>
      </c>
      <c r="F2" s="1">
        <v>227339503</v>
      </c>
      <c r="G2" s="1">
        <v>455075469</v>
      </c>
      <c r="H2" s="1">
        <v>737983522</v>
      </c>
      <c r="I2" s="1">
        <v>158516489</v>
      </c>
      <c r="J2" s="1">
        <v>949673811</v>
      </c>
      <c r="K2" s="1">
        <v>122355205</v>
      </c>
      <c r="L2" s="18">
        <f>IFERROR((Table_RawDataIReceive1011[[#This Row],[2017]]-Table_RawDataIReceive1011[[#This Row],[2016]])/Table_RawDataIReceive1011[[#This Row],[2016]],"")</f>
        <v>1.0017439248118705</v>
      </c>
      <c r="M2" s="18">
        <f>IFERROR((Table_RawDataIReceive1011[[#This Row],[2018]]-Table_RawDataIReceive1011[[#This Row],[2017]])/Table_RawDataIReceive1011[[#This Row],[2017]],"")</f>
        <v>0.6216728263153205</v>
      </c>
      <c r="N2" s="18">
        <f>IFERROR((Table_RawDataIReceive1011[[#This Row],[2019]]-Table_RawDataIReceive1011[[#This Row],[2018]])/Table_RawDataIReceive1011[[#This Row],[2018]],"")</f>
        <v>-0.7852032135210737</v>
      </c>
      <c r="O2" s="18">
        <f>IFERROR((Table_RawDataIReceive1011[[#This Row],[2020]]-Table_RawDataIReceive1011[[#This Row],[2019]])/Table_RawDataIReceive1011[[#This Row],[2019]],"")</f>
        <v>4.9910096229799787</v>
      </c>
      <c r="P2" s="18">
        <f>IFERROR((Table_RawDataIReceive1011[[#This Row],[2021]]-Table_RawDataIReceive1011[[#This Row],[2020]])/Table_RawDataIReceive1011[[#This Row],[2020]],"")</f>
        <v>-0.87116080955084907</v>
      </c>
    </row>
    <row r="3" spans="1:16" x14ac:dyDescent="0.25">
      <c r="A3" s="16">
        <v>2</v>
      </c>
      <c r="B3" s="17" t="s">
        <v>2</v>
      </c>
      <c r="C3" s="2" t="s">
        <v>3</v>
      </c>
      <c r="D3" s="2" t="s">
        <v>29</v>
      </c>
      <c r="E3" s="2" t="s">
        <v>11</v>
      </c>
      <c r="F3" s="1">
        <v>4646071302</v>
      </c>
      <c r="G3" s="1">
        <v>5948368946</v>
      </c>
      <c r="H3" s="1">
        <v>3443879482</v>
      </c>
      <c r="I3" s="1">
        <v>5432143898</v>
      </c>
      <c r="J3" s="1">
        <v>5522205033</v>
      </c>
      <c r="K3" s="1">
        <v>3109044508</v>
      </c>
      <c r="L3" s="18">
        <f>IFERROR((Table_RawDataIReceive1011[[#This Row],[2017]]-Table_RawDataIReceive1011[[#This Row],[2016]])/Table_RawDataIReceive1011[[#This Row],[2016]],"")</f>
        <v>0.28030083038962367</v>
      </c>
      <c r="M3" s="18">
        <f>IFERROR((Table_RawDataIReceive1011[[#This Row],[2018]]-Table_RawDataIReceive1011[[#This Row],[2017]])/Table_RawDataIReceive1011[[#This Row],[2017]],"")</f>
        <v>-0.42103801676325947</v>
      </c>
      <c r="N3" s="18">
        <f>IFERROR((Table_RawDataIReceive1011[[#This Row],[2019]]-Table_RawDataIReceive1011[[#This Row],[2018]])/Table_RawDataIReceive1011[[#This Row],[2018]],"")</f>
        <v>0.57733275115810223</v>
      </c>
      <c r="O3" s="18">
        <f>IFERROR((Table_RawDataIReceive1011[[#This Row],[2020]]-Table_RawDataIReceive1011[[#This Row],[2019]])/Table_RawDataIReceive1011[[#This Row],[2019]],"")</f>
        <v>1.6579298466883139E-2</v>
      </c>
      <c r="P3" s="18">
        <f>IFERROR((Table_RawDataIReceive1011[[#This Row],[2021]]-Table_RawDataIReceive1011[[#This Row],[2020]])/Table_RawDataIReceive1011[[#This Row],[2020]],"")</f>
        <v>-0.43699219977875819</v>
      </c>
    </row>
    <row r="4" spans="1:16" x14ac:dyDescent="0.25">
      <c r="A4" s="16">
        <v>3</v>
      </c>
      <c r="B4" s="17" t="s">
        <v>2</v>
      </c>
      <c r="C4" s="2" t="s">
        <v>3</v>
      </c>
      <c r="D4" s="2" t="s">
        <v>29</v>
      </c>
      <c r="E4" s="2" t="s">
        <v>12</v>
      </c>
      <c r="F4" s="1">
        <v>746852209</v>
      </c>
      <c r="G4" s="1">
        <v>649847449</v>
      </c>
      <c r="H4" s="1">
        <v>785944929</v>
      </c>
      <c r="I4" s="1">
        <v>574688129</v>
      </c>
      <c r="J4" s="1">
        <v>272007072</v>
      </c>
      <c r="K4" s="1">
        <v>234186671</v>
      </c>
      <c r="L4" s="18">
        <f>IFERROR((Table_RawDataIReceive1011[[#This Row],[2017]]-Table_RawDataIReceive1011[[#This Row],[2016]])/Table_RawDataIReceive1011[[#This Row],[2016]],"")</f>
        <v>-0.12988481366331475</v>
      </c>
      <c r="M4" s="18">
        <f>IFERROR((Table_RawDataIReceive1011[[#This Row],[2018]]-Table_RawDataIReceive1011[[#This Row],[2017]])/Table_RawDataIReceive1011[[#This Row],[2017]],"")</f>
        <v>0.20942989036800852</v>
      </c>
      <c r="N4" s="18">
        <f>IFERROR((Table_RawDataIReceive1011[[#This Row],[2019]]-Table_RawDataIReceive1011[[#This Row],[2018]])/Table_RawDataIReceive1011[[#This Row],[2018]],"")</f>
        <v>-0.26879338768530942</v>
      </c>
      <c r="O4" s="18">
        <f>IFERROR((Table_RawDataIReceive1011[[#This Row],[2020]]-Table_RawDataIReceive1011[[#This Row],[2019]])/Table_RawDataIReceive1011[[#This Row],[2019]],"")</f>
        <v>-0.52668750531995068</v>
      </c>
      <c r="P4" s="18">
        <f>IFERROR((Table_RawDataIReceive1011[[#This Row],[2021]]-Table_RawDataIReceive1011[[#This Row],[2020]])/Table_RawDataIReceive1011[[#This Row],[2020]],"")</f>
        <v>-0.13904197682036737</v>
      </c>
    </row>
    <row r="5" spans="1:16" x14ac:dyDescent="0.25">
      <c r="A5" s="16">
        <v>4</v>
      </c>
      <c r="B5" s="17" t="s">
        <v>2</v>
      </c>
      <c r="C5" s="2" t="s">
        <v>3</v>
      </c>
      <c r="D5" s="2" t="s">
        <v>29</v>
      </c>
      <c r="E5" s="2" t="s">
        <v>13</v>
      </c>
      <c r="F5" s="1">
        <v>828390929</v>
      </c>
      <c r="G5" s="1">
        <v>643895802</v>
      </c>
      <c r="H5" s="1">
        <v>282559286</v>
      </c>
      <c r="I5" s="1">
        <v>150923767</v>
      </c>
      <c r="J5" s="1">
        <v>280775748</v>
      </c>
      <c r="K5" s="1">
        <v>990658996</v>
      </c>
      <c r="L5" s="18">
        <f>IFERROR((Table_RawDataIReceive1011[[#This Row],[2017]]-Table_RawDataIReceive1011[[#This Row],[2016]])/Table_RawDataIReceive1011[[#This Row],[2016]],"")</f>
        <v>-0.22271504979263237</v>
      </c>
      <c r="M5" s="18">
        <f>IFERROR((Table_RawDataIReceive1011[[#This Row],[2018]]-Table_RawDataIReceive1011[[#This Row],[2017]])/Table_RawDataIReceive1011[[#This Row],[2017]],"")</f>
        <v>-0.56117234322332177</v>
      </c>
      <c r="N5" s="18">
        <f>IFERROR((Table_RawDataIReceive1011[[#This Row],[2019]]-Table_RawDataIReceive1011[[#This Row],[2018]])/Table_RawDataIReceive1011[[#This Row],[2018]],"")</f>
        <v>-0.4658686708317914</v>
      </c>
      <c r="O5" s="18">
        <f>IFERROR((Table_RawDataIReceive1011[[#This Row],[2020]]-Table_RawDataIReceive1011[[#This Row],[2019]])/Table_RawDataIReceive1011[[#This Row],[2019]],"")</f>
        <v>0.86038126122309155</v>
      </c>
      <c r="P5" s="18">
        <f>IFERROR((Table_RawDataIReceive1011[[#This Row],[2021]]-Table_RawDataIReceive1011[[#This Row],[2020]])/Table_RawDataIReceive1011[[#This Row],[2020]],"")</f>
        <v>2.5282926073800365</v>
      </c>
    </row>
    <row r="6" spans="1:16" x14ac:dyDescent="0.25">
      <c r="A6" s="16">
        <v>5</v>
      </c>
      <c r="B6" s="17" t="s">
        <v>2</v>
      </c>
      <c r="C6" s="2" t="s">
        <v>3</v>
      </c>
      <c r="D6" s="2" t="s">
        <v>29</v>
      </c>
      <c r="E6" s="2" t="s">
        <v>14</v>
      </c>
      <c r="F6" s="1">
        <v>334111497</v>
      </c>
      <c r="G6" s="1">
        <v>285715422</v>
      </c>
      <c r="H6" s="1">
        <v>985436651</v>
      </c>
      <c r="I6" s="1">
        <v>660299816</v>
      </c>
      <c r="J6" s="1">
        <v>817987615</v>
      </c>
      <c r="K6" s="1">
        <v>847334691</v>
      </c>
      <c r="L6" s="18">
        <f>IFERROR((Table_RawDataIReceive1011[[#This Row],[2017]]-Table_RawDataIReceive1011[[#This Row],[2016]])/Table_RawDataIReceive1011[[#This Row],[2016]],"")</f>
        <v>-0.14485007380634973</v>
      </c>
      <c r="M6" s="18">
        <f>IFERROR((Table_RawDataIReceive1011[[#This Row],[2018]]-Table_RawDataIReceive1011[[#This Row],[2017]])/Table_RawDataIReceive1011[[#This Row],[2017]],"")</f>
        <v>2.4490145617690877</v>
      </c>
      <c r="N6" s="18">
        <f>IFERROR((Table_RawDataIReceive1011[[#This Row],[2019]]-Table_RawDataIReceive1011[[#This Row],[2018]])/Table_RawDataIReceive1011[[#This Row],[2018]],"")</f>
        <v>-0.32994189395133428</v>
      </c>
      <c r="O6" s="18">
        <f>IFERROR((Table_RawDataIReceive1011[[#This Row],[2020]]-Table_RawDataIReceive1011[[#This Row],[2019]])/Table_RawDataIReceive1011[[#This Row],[2019]],"")</f>
        <v>0.23881242305237899</v>
      </c>
      <c r="P6" s="18">
        <f>IFERROR((Table_RawDataIReceive1011[[#This Row],[2021]]-Table_RawDataIReceive1011[[#This Row],[2020]])/Table_RawDataIReceive1011[[#This Row],[2020]],"")</f>
        <v>3.5877164228213895E-2</v>
      </c>
    </row>
    <row r="7" spans="1:16" x14ac:dyDescent="0.25">
      <c r="A7" s="16">
        <v>6</v>
      </c>
      <c r="B7" s="17" t="s">
        <v>2</v>
      </c>
      <c r="C7" s="5" t="s">
        <v>3</v>
      </c>
      <c r="D7" s="5" t="s">
        <v>15</v>
      </c>
      <c r="E7" s="5" t="s">
        <v>45</v>
      </c>
      <c r="F7" s="6">
        <f>SUM(F2:F6)</f>
        <v>6782765440</v>
      </c>
      <c r="G7" s="6">
        <f t="shared" ref="G7:K7" si="0">SUM(G2:G6)</f>
        <v>7982903088</v>
      </c>
      <c r="H7" s="6">
        <f t="shared" si="0"/>
        <v>6235803870</v>
      </c>
      <c r="I7" s="6">
        <f t="shared" si="0"/>
        <v>6976572099</v>
      </c>
      <c r="J7" s="6">
        <f t="shared" si="0"/>
        <v>7842649279</v>
      </c>
      <c r="K7" s="6">
        <f t="shared" si="0"/>
        <v>5303580071</v>
      </c>
      <c r="L7" s="19">
        <f>IFERROR((Table_RawDataIReceive1011[[#This Row],[2017]]-Table_RawDataIReceive1011[[#This Row],[2016]])/Table_RawDataIReceive1011[[#This Row],[2016]],"")</f>
        <v>0.17693928215804555</v>
      </c>
      <c r="M7" s="19">
        <f>IFERROR((Table_RawDataIReceive1011[[#This Row],[2018]]-Table_RawDataIReceive1011[[#This Row],[2017]])/Table_RawDataIReceive1011[[#This Row],[2017]],"")</f>
        <v>-0.21885512059218926</v>
      </c>
      <c r="N7" s="19">
        <f>IFERROR((Table_RawDataIReceive1011[[#This Row],[2019]]-Table_RawDataIReceive1011[[#This Row],[2018]])/Table_RawDataIReceive1011[[#This Row],[2018]],"")</f>
        <v>0.11879274018924524</v>
      </c>
      <c r="O7" s="19">
        <f>IFERROR((Table_RawDataIReceive1011[[#This Row],[2020]]-Table_RawDataIReceive1011[[#This Row],[2019]])/Table_RawDataIReceive1011[[#This Row],[2019]],"")</f>
        <v>0.12414079116650149</v>
      </c>
      <c r="P7" s="19">
        <f>IFERROR((Table_RawDataIReceive1011[[#This Row],[2021]]-Table_RawDataIReceive1011[[#This Row],[2020]])/Table_RawDataIReceive1011[[#This Row],[2020]],"")</f>
        <v>-0.32375146684154049</v>
      </c>
    </row>
    <row r="8" spans="1:16" x14ac:dyDescent="0.25">
      <c r="A8" s="16">
        <v>7</v>
      </c>
      <c r="B8" s="17" t="s">
        <v>2</v>
      </c>
      <c r="C8" s="2" t="s">
        <v>3</v>
      </c>
      <c r="D8" s="2" t="s">
        <v>16</v>
      </c>
      <c r="E8" s="2" t="s">
        <v>17</v>
      </c>
      <c r="F8" s="1">
        <v>62120567</v>
      </c>
      <c r="G8" s="1">
        <v>614738586</v>
      </c>
      <c r="H8" s="1">
        <v>945192391</v>
      </c>
      <c r="I8" s="1">
        <v>508173456</v>
      </c>
      <c r="J8" s="1">
        <v>600298289</v>
      </c>
      <c r="K8" s="1">
        <v>13659048</v>
      </c>
      <c r="L8" s="18">
        <f>IFERROR((Table_RawDataIReceive1011[[#This Row],[2017]]-Table_RawDataIReceive1011[[#This Row],[2016]])/Table_RawDataIReceive1011[[#This Row],[2016]],"")</f>
        <v>8.8958946398541396</v>
      </c>
      <c r="M8" s="18">
        <f>IFERROR((Table_RawDataIReceive1011[[#This Row],[2018]]-Table_RawDataIReceive1011[[#This Row],[2017]])/Table_RawDataIReceive1011[[#This Row],[2017]],"")</f>
        <v>0.5375517537465917</v>
      </c>
      <c r="N8" s="18">
        <f>IFERROR((Table_RawDataIReceive1011[[#This Row],[2019]]-Table_RawDataIReceive1011[[#This Row],[2018]])/Table_RawDataIReceive1011[[#This Row],[2018]],"")</f>
        <v>-0.46235976840401799</v>
      </c>
      <c r="O8" s="18">
        <f>IFERROR((Table_RawDataIReceive1011[[#This Row],[2020]]-Table_RawDataIReceive1011[[#This Row],[2019]])/Table_RawDataIReceive1011[[#This Row],[2019]],"")</f>
        <v>0.18128619649901587</v>
      </c>
      <c r="P8" s="18">
        <f>IFERROR((Table_RawDataIReceive1011[[#This Row],[2021]]-Table_RawDataIReceive1011[[#This Row],[2020]])/Table_RawDataIReceive1011[[#This Row],[2020]],"")</f>
        <v>-0.97724623199783933</v>
      </c>
    </row>
    <row r="9" spans="1:16" x14ac:dyDescent="0.25">
      <c r="A9" s="16">
        <v>8</v>
      </c>
      <c r="B9" s="17" t="s">
        <v>2</v>
      </c>
      <c r="C9" s="2" t="s">
        <v>3</v>
      </c>
      <c r="D9" s="2" t="s">
        <v>16</v>
      </c>
      <c r="E9" s="2" t="s">
        <v>18</v>
      </c>
      <c r="F9" s="1">
        <v>193186705</v>
      </c>
      <c r="G9" s="1">
        <v>929932027</v>
      </c>
      <c r="H9" s="1">
        <v>82975532</v>
      </c>
      <c r="I9" s="1">
        <v>379236925</v>
      </c>
      <c r="J9" s="1">
        <v>941063873</v>
      </c>
      <c r="K9" s="1">
        <v>358344789</v>
      </c>
      <c r="L9" s="18">
        <f>IFERROR((Table_RawDataIReceive1011[[#This Row],[2017]]-Table_RawDataIReceive1011[[#This Row],[2016]])/Table_RawDataIReceive1011[[#This Row],[2016]],"")</f>
        <v>3.8136440186191902</v>
      </c>
      <c r="M9" s="18">
        <f>IFERROR((Table_RawDataIReceive1011[[#This Row],[2018]]-Table_RawDataIReceive1011[[#This Row],[2017]])/Table_RawDataIReceive1011[[#This Row],[2017]],"")</f>
        <v>-0.91077247627691393</v>
      </c>
      <c r="N9" s="18">
        <f>IFERROR((Table_RawDataIReceive1011[[#This Row],[2019]]-Table_RawDataIReceive1011[[#This Row],[2018]])/Table_RawDataIReceive1011[[#This Row],[2018]],"")</f>
        <v>3.5704669299378522</v>
      </c>
      <c r="O9" s="18">
        <f>IFERROR((Table_RawDataIReceive1011[[#This Row],[2020]]-Table_RawDataIReceive1011[[#This Row],[2019]])/Table_RawDataIReceive1011[[#This Row],[2019]],"")</f>
        <v>1.4814668903878492</v>
      </c>
      <c r="P9" s="18">
        <f>IFERROR((Table_RawDataIReceive1011[[#This Row],[2021]]-Table_RawDataIReceive1011[[#This Row],[2020]])/Table_RawDataIReceive1011[[#This Row],[2020]],"")</f>
        <v>-0.61921310627126791</v>
      </c>
    </row>
    <row r="10" spans="1:16" x14ac:dyDescent="0.25">
      <c r="A10" s="16">
        <v>9</v>
      </c>
      <c r="B10" s="17" t="s">
        <v>2</v>
      </c>
      <c r="C10" s="2" t="s">
        <v>3</v>
      </c>
      <c r="D10" s="2" t="s">
        <v>16</v>
      </c>
      <c r="E10" s="2" t="s">
        <v>19</v>
      </c>
      <c r="F10" s="1">
        <v>841606422</v>
      </c>
      <c r="G10" s="1">
        <v>133855977</v>
      </c>
      <c r="H10" s="1">
        <v>555904841</v>
      </c>
      <c r="I10" s="1">
        <v>493374828</v>
      </c>
      <c r="J10" s="1">
        <v>120153333</v>
      </c>
      <c r="K10" s="1">
        <v>399195881</v>
      </c>
      <c r="L10" s="18">
        <f>IFERROR((Table_RawDataIReceive1011[[#This Row],[2017]]-Table_RawDataIReceive1011[[#This Row],[2016]])/Table_RawDataIReceive1011[[#This Row],[2016]],"")</f>
        <v>-0.84095181132066033</v>
      </c>
      <c r="M10" s="18">
        <f>IFERROR((Table_RawDataIReceive1011[[#This Row],[2018]]-Table_RawDataIReceive1011[[#This Row],[2017]])/Table_RawDataIReceive1011[[#This Row],[2017]],"")</f>
        <v>3.1530072355304686</v>
      </c>
      <c r="N10" s="18">
        <f>IFERROR((Table_RawDataIReceive1011[[#This Row],[2019]]-Table_RawDataIReceive1011[[#This Row],[2018]])/Table_RawDataIReceive1011[[#This Row],[2018]],"")</f>
        <v>-0.11248330359476039</v>
      </c>
      <c r="O10" s="18">
        <f>IFERROR((Table_RawDataIReceive1011[[#This Row],[2020]]-Table_RawDataIReceive1011[[#This Row],[2019]])/Table_RawDataIReceive1011[[#This Row],[2019]],"")</f>
        <v>-0.75646643042761796</v>
      </c>
      <c r="P10" s="18">
        <f>IFERROR((Table_RawDataIReceive1011[[#This Row],[2021]]-Table_RawDataIReceive1011[[#This Row],[2020]])/Table_RawDataIReceive1011[[#This Row],[2020]],"")</f>
        <v>2.3223870785174139</v>
      </c>
    </row>
    <row r="11" spans="1:16" x14ac:dyDescent="0.25">
      <c r="A11" s="16">
        <v>10</v>
      </c>
      <c r="B11" s="17" t="s">
        <v>2</v>
      </c>
      <c r="C11" s="2" t="s">
        <v>3</v>
      </c>
      <c r="D11" s="2" t="s">
        <v>16</v>
      </c>
      <c r="E11" s="2" t="s">
        <v>31</v>
      </c>
      <c r="F11" s="1">
        <v>227758168</v>
      </c>
      <c r="G11" s="1">
        <v>949945896</v>
      </c>
      <c r="H11" s="1">
        <v>445161328</v>
      </c>
      <c r="I11" s="1">
        <v>572082814</v>
      </c>
      <c r="J11" s="1">
        <v>874781478</v>
      </c>
      <c r="K11" s="1">
        <v>90087448</v>
      </c>
      <c r="L11" s="18">
        <f>IFERROR((Table_RawDataIReceive1011[[#This Row],[2017]]-Table_RawDataIReceive1011[[#This Row],[2016]])/Table_RawDataIReceive1011[[#This Row],[2016]],"")</f>
        <v>3.170853253438533</v>
      </c>
      <c r="M11" s="18">
        <f>IFERROR((Table_RawDataIReceive1011[[#This Row],[2018]]-Table_RawDataIReceive1011[[#This Row],[2017]])/Table_RawDataIReceive1011[[#This Row],[2017]],"")</f>
        <v>-0.53138243991108314</v>
      </c>
      <c r="N11" s="18">
        <f>IFERROR((Table_RawDataIReceive1011[[#This Row],[2019]]-Table_RawDataIReceive1011[[#This Row],[2018]])/Table_RawDataIReceive1011[[#This Row],[2018]],"")</f>
        <v>0.28511345891213624</v>
      </c>
      <c r="O11" s="18">
        <f>IFERROR((Table_RawDataIReceive1011[[#This Row],[2020]]-Table_RawDataIReceive1011[[#This Row],[2019]])/Table_RawDataIReceive1011[[#This Row],[2019]],"")</f>
        <v>0.52911686314002782</v>
      </c>
      <c r="P11" s="18">
        <f>IFERROR((Table_RawDataIReceive1011[[#This Row],[2021]]-Table_RawDataIReceive1011[[#This Row],[2020]])/Table_RawDataIReceive1011[[#This Row],[2020]],"")</f>
        <v>-0.89701719770523081</v>
      </c>
    </row>
    <row r="12" spans="1:16" x14ac:dyDescent="0.25">
      <c r="A12" s="16">
        <v>11</v>
      </c>
      <c r="B12" s="17" t="s">
        <v>2</v>
      </c>
      <c r="C12" s="2" t="s">
        <v>3</v>
      </c>
      <c r="D12" s="2" t="s">
        <v>16</v>
      </c>
      <c r="E12" s="2" t="s">
        <v>20</v>
      </c>
      <c r="F12" s="1">
        <v>220888884</v>
      </c>
      <c r="G12" s="1">
        <v>13946342</v>
      </c>
      <c r="H12" s="1">
        <v>101678631</v>
      </c>
      <c r="I12" s="1">
        <v>870691375</v>
      </c>
      <c r="J12" s="1">
        <v>39099833</v>
      </c>
      <c r="K12" s="1">
        <v>537196821</v>
      </c>
      <c r="L12" s="18">
        <f>IFERROR((Table_RawDataIReceive1011[[#This Row],[2017]]-Table_RawDataIReceive1011[[#This Row],[2016]])/Table_RawDataIReceive1011[[#This Row],[2016]],"")</f>
        <v>-0.93686263542351911</v>
      </c>
      <c r="M12" s="18">
        <f>IFERROR((Table_RawDataIReceive1011[[#This Row],[2018]]-Table_RawDataIReceive1011[[#This Row],[2017]])/Table_RawDataIReceive1011[[#This Row],[2017]],"")</f>
        <v>6.2907025369089613</v>
      </c>
      <c r="N12" s="18">
        <f>IFERROR((Table_RawDataIReceive1011[[#This Row],[2019]]-Table_RawDataIReceive1011[[#This Row],[2018]])/Table_RawDataIReceive1011[[#This Row],[2018]],"")</f>
        <v>7.5631697283571802</v>
      </c>
      <c r="O12" s="18">
        <f>IFERROR((Table_RawDataIReceive1011[[#This Row],[2020]]-Table_RawDataIReceive1011[[#This Row],[2019]])/Table_RawDataIReceive1011[[#This Row],[2019]],"")</f>
        <v>-0.95509334981066052</v>
      </c>
      <c r="P12" s="18">
        <f>IFERROR((Table_RawDataIReceive1011[[#This Row],[2021]]-Table_RawDataIReceive1011[[#This Row],[2020]])/Table_RawDataIReceive1011[[#This Row],[2020]],"")</f>
        <v>12.739107811534643</v>
      </c>
    </row>
    <row r="13" spans="1:16" x14ac:dyDescent="0.25">
      <c r="A13" s="16">
        <v>12</v>
      </c>
      <c r="B13" s="17" t="s">
        <v>2</v>
      </c>
      <c r="C13" s="2" t="s">
        <v>3</v>
      </c>
      <c r="D13" s="2" t="s">
        <v>16</v>
      </c>
      <c r="E13" s="2" t="s">
        <v>32</v>
      </c>
      <c r="F13" s="1">
        <v>541493663</v>
      </c>
      <c r="G13" s="1">
        <v>774698823</v>
      </c>
      <c r="H13" s="1">
        <v>505566091</v>
      </c>
      <c r="I13" s="1">
        <v>774321336</v>
      </c>
      <c r="J13" s="1">
        <v>54347354</v>
      </c>
      <c r="K13" s="1">
        <v>653669028</v>
      </c>
      <c r="L13" s="18">
        <f>IFERROR((Table_RawDataIReceive1011[[#This Row],[2017]]-Table_RawDataIReceive1011[[#This Row],[2016]])/Table_RawDataIReceive1011[[#This Row],[2016]],"")</f>
        <v>0.43067015541417331</v>
      </c>
      <c r="M13" s="18">
        <f>IFERROR((Table_RawDataIReceive1011[[#This Row],[2018]]-Table_RawDataIReceive1011[[#This Row],[2017]])/Table_RawDataIReceive1011[[#This Row],[2017]],"")</f>
        <v>-0.34740304749372258</v>
      </c>
      <c r="N13" s="18">
        <f>IFERROR((Table_RawDataIReceive1011[[#This Row],[2019]]-Table_RawDataIReceive1011[[#This Row],[2018]])/Table_RawDataIReceive1011[[#This Row],[2018]],"")</f>
        <v>0.53159270327724573</v>
      </c>
      <c r="O13" s="18">
        <f>IFERROR((Table_RawDataIReceive1011[[#This Row],[2020]]-Table_RawDataIReceive1011[[#This Row],[2019]])/Table_RawDataIReceive1011[[#This Row],[2019]],"")</f>
        <v>-0.92981291942599908</v>
      </c>
      <c r="P13" s="18">
        <f>IFERROR((Table_RawDataIReceive1011[[#This Row],[2021]]-Table_RawDataIReceive1011[[#This Row],[2020]])/Table_RawDataIReceive1011[[#This Row],[2020]],"")</f>
        <v>11.027614591871391</v>
      </c>
    </row>
    <row r="14" spans="1:16" x14ac:dyDescent="0.25">
      <c r="A14" s="16">
        <v>13</v>
      </c>
      <c r="B14" s="17" t="s">
        <v>2</v>
      </c>
      <c r="C14" s="5" t="s">
        <v>3</v>
      </c>
      <c r="D14" s="5" t="s">
        <v>15</v>
      </c>
      <c r="E14" s="5" t="s">
        <v>46</v>
      </c>
      <c r="F14" s="6">
        <f>SUM(F8:F13)</f>
        <v>2087054409</v>
      </c>
      <c r="G14" s="6">
        <f t="shared" ref="G14:K14" si="1">SUM(G8:G13)</f>
        <v>3417117651</v>
      </c>
      <c r="H14" s="6">
        <f t="shared" si="1"/>
        <v>2636478814</v>
      </c>
      <c r="I14" s="6">
        <f t="shared" si="1"/>
        <v>3597880734</v>
      </c>
      <c r="J14" s="6">
        <f t="shared" si="1"/>
        <v>2629744160</v>
      </c>
      <c r="K14" s="6">
        <f t="shared" si="1"/>
        <v>2052153015</v>
      </c>
      <c r="L14" s="19">
        <f>IFERROR((Table_RawDataIReceive1011[[#This Row],[2017]]-Table_RawDataIReceive1011[[#This Row],[2016]])/Table_RawDataIReceive1011[[#This Row],[2016]],"")</f>
        <v>0.63729207837820201</v>
      </c>
      <c r="M14" s="19">
        <f>IFERROR((Table_RawDataIReceive1011[[#This Row],[2018]]-Table_RawDataIReceive1011[[#This Row],[2017]])/Table_RawDataIReceive1011[[#This Row],[2017]],"")</f>
        <v>-0.22844950532257807</v>
      </c>
      <c r="N14" s="19">
        <f>IFERROR((Table_RawDataIReceive1011[[#This Row],[2019]]-Table_RawDataIReceive1011[[#This Row],[2018]])/Table_RawDataIReceive1011[[#This Row],[2018]],"")</f>
        <v>0.36465376277436684</v>
      </c>
      <c r="O14" s="19">
        <f>IFERROR((Table_RawDataIReceive1011[[#This Row],[2020]]-Table_RawDataIReceive1011[[#This Row],[2019]])/Table_RawDataIReceive1011[[#This Row],[2019]],"")</f>
        <v>-0.26908523255123551</v>
      </c>
      <c r="P14" s="19">
        <f>IFERROR((Table_RawDataIReceive1011[[#This Row],[2021]]-Table_RawDataIReceive1011[[#This Row],[2020]])/Table_RawDataIReceive1011[[#This Row],[2020]],"")</f>
        <v>-0.21963777077082661</v>
      </c>
    </row>
    <row r="15" spans="1:16" x14ac:dyDescent="0.25">
      <c r="A15" s="16">
        <v>14</v>
      </c>
      <c r="B15" s="17" t="s">
        <v>2</v>
      </c>
      <c r="C15" s="5" t="s">
        <v>3</v>
      </c>
      <c r="D15" s="5" t="s">
        <v>15</v>
      </c>
      <c r="E15" s="5" t="s">
        <v>47</v>
      </c>
      <c r="F15" s="6">
        <f>SUM(F14,F7)</f>
        <v>8869819849</v>
      </c>
      <c r="G15" s="6">
        <f t="shared" ref="G15:K15" si="2">SUM(G14,G7)</f>
        <v>11400020739</v>
      </c>
      <c r="H15" s="6">
        <f t="shared" si="2"/>
        <v>8872282684</v>
      </c>
      <c r="I15" s="6">
        <f t="shared" si="2"/>
        <v>10574452833</v>
      </c>
      <c r="J15" s="6">
        <f t="shared" si="2"/>
        <v>10472393439</v>
      </c>
      <c r="K15" s="6">
        <f t="shared" si="2"/>
        <v>7355733086</v>
      </c>
      <c r="L15" s="19">
        <f>IFERROR((Table_RawDataIReceive1011[[#This Row],[2017]]-Table_RawDataIReceive1011[[#This Row],[2016]])/Table_RawDataIReceive1011[[#This Row],[2016]],"")</f>
        <v>0.28525955803772718</v>
      </c>
      <c r="M15" s="19">
        <f>IFERROR((Table_RawDataIReceive1011[[#This Row],[2018]]-Table_RawDataIReceive1011[[#This Row],[2017]])/Table_RawDataIReceive1011[[#This Row],[2017]],"")</f>
        <v>-0.22173100495795511</v>
      </c>
      <c r="N15" s="19">
        <f>IFERROR((Table_RawDataIReceive1011[[#This Row],[2019]]-Table_RawDataIReceive1011[[#This Row],[2018]])/Table_RawDataIReceive1011[[#This Row],[2018]],"")</f>
        <v>0.19185256034161771</v>
      </c>
      <c r="O15" s="19">
        <f>IFERROR((Table_RawDataIReceive1011[[#This Row],[2020]]-Table_RawDataIReceive1011[[#This Row],[2019]])/Table_RawDataIReceive1011[[#This Row],[2019]],"")</f>
        <v>-9.6515059087975037E-3</v>
      </c>
      <c r="P15" s="19">
        <f>IFERROR((Table_RawDataIReceive1011[[#This Row],[2021]]-Table_RawDataIReceive1011[[#This Row],[2020]])/Table_RawDataIReceive1011[[#This Row],[2020]],"")</f>
        <v>-0.29760726343543559</v>
      </c>
    </row>
    <row r="16" spans="1:16" x14ac:dyDescent="0.25">
      <c r="A16" s="16">
        <v>15</v>
      </c>
      <c r="B16" s="17" t="s">
        <v>2</v>
      </c>
      <c r="C16" s="2" t="s">
        <v>3</v>
      </c>
      <c r="D16" s="2" t="s">
        <v>39</v>
      </c>
      <c r="E16" s="2" t="s">
        <v>21</v>
      </c>
      <c r="F16" s="1">
        <v>357759805</v>
      </c>
      <c r="G16" s="1">
        <v>493407935</v>
      </c>
      <c r="H16" s="1">
        <v>344776389</v>
      </c>
      <c r="I16" s="1">
        <v>923347988</v>
      </c>
      <c r="J16" s="1">
        <v>871555042</v>
      </c>
      <c r="K16" s="1">
        <v>966975322</v>
      </c>
      <c r="L16" s="18">
        <f>IFERROR((Table_RawDataIReceive1011[[#This Row],[2017]]-Table_RawDataIReceive1011[[#This Row],[2016]])/Table_RawDataIReceive1011[[#This Row],[2016]],"")</f>
        <v>0.37915978291636199</v>
      </c>
      <c r="M16" s="18">
        <f>IFERROR((Table_RawDataIReceive1011[[#This Row],[2018]]-Table_RawDataIReceive1011[[#This Row],[2017]])/Table_RawDataIReceive1011[[#This Row],[2017]],"")</f>
        <v>-0.3012346082354756</v>
      </c>
      <c r="N16" s="18">
        <f>IFERROR((Table_RawDataIReceive1011[[#This Row],[2019]]-Table_RawDataIReceive1011[[#This Row],[2018]])/Table_RawDataIReceive1011[[#This Row],[2018]],"")</f>
        <v>1.6781067888033365</v>
      </c>
      <c r="O16" s="18">
        <f>IFERROR((Table_RawDataIReceive1011[[#This Row],[2020]]-Table_RawDataIReceive1011[[#This Row],[2019]])/Table_RawDataIReceive1011[[#This Row],[2019]],"")</f>
        <v>-5.6092553049457664E-2</v>
      </c>
      <c r="P16" s="18">
        <f>IFERROR((Table_RawDataIReceive1011[[#This Row],[2021]]-Table_RawDataIReceive1011[[#This Row],[2020]])/Table_RawDataIReceive1011[[#This Row],[2020]],"")</f>
        <v>0.10948279271155889</v>
      </c>
    </row>
    <row r="17" spans="1:16" x14ac:dyDescent="0.25">
      <c r="A17" s="16">
        <v>16</v>
      </c>
      <c r="B17" s="17" t="s">
        <v>2</v>
      </c>
      <c r="C17" s="2" t="s">
        <v>3</v>
      </c>
      <c r="D17" s="2" t="s">
        <v>39</v>
      </c>
      <c r="E17" s="2" t="s">
        <v>22</v>
      </c>
      <c r="F17" s="1">
        <v>150370338</v>
      </c>
      <c r="G17" s="1">
        <v>615334819</v>
      </c>
      <c r="H17" s="1">
        <v>638431384</v>
      </c>
      <c r="I17" s="1">
        <v>956351084</v>
      </c>
      <c r="J17" s="1">
        <v>463385129</v>
      </c>
      <c r="K17" s="1">
        <v>123111329</v>
      </c>
      <c r="L17" s="18">
        <f>IFERROR((Table_RawDataIReceive1011[[#This Row],[2017]]-Table_RawDataIReceive1011[[#This Row],[2016]])/Table_RawDataIReceive1011[[#This Row],[2016]],"")</f>
        <v>3.0921289875666838</v>
      </c>
      <c r="M17" s="18">
        <f>IFERROR((Table_RawDataIReceive1011[[#This Row],[2018]]-Table_RawDataIReceive1011[[#This Row],[2017]])/Table_RawDataIReceive1011[[#This Row],[2017]],"")</f>
        <v>3.7534955420749562E-2</v>
      </c>
      <c r="N17" s="18">
        <f>IFERROR((Table_RawDataIReceive1011[[#This Row],[2019]]-Table_RawDataIReceive1011[[#This Row],[2018]])/Table_RawDataIReceive1011[[#This Row],[2018]],"")</f>
        <v>0.49797003713714677</v>
      </c>
      <c r="O17" s="18">
        <f>IFERROR((Table_RawDataIReceive1011[[#This Row],[2020]]-Table_RawDataIReceive1011[[#This Row],[2019]])/Table_RawDataIReceive1011[[#This Row],[2019]],"")</f>
        <v>-0.51546546372712643</v>
      </c>
      <c r="P17" s="18">
        <f>IFERROR((Table_RawDataIReceive1011[[#This Row],[2021]]-Table_RawDataIReceive1011[[#This Row],[2020]])/Table_RawDataIReceive1011[[#This Row],[2020]],"")</f>
        <v>-0.73432179563966971</v>
      </c>
    </row>
    <row r="18" spans="1:16" x14ac:dyDescent="0.25">
      <c r="A18" s="16">
        <v>17</v>
      </c>
      <c r="B18" s="17" t="s">
        <v>2</v>
      </c>
      <c r="C18" s="2" t="s">
        <v>3</v>
      </c>
      <c r="D18" s="2" t="s">
        <v>39</v>
      </c>
      <c r="E18" s="2" t="s">
        <v>23</v>
      </c>
      <c r="F18" s="1">
        <v>334942436</v>
      </c>
      <c r="G18" s="1">
        <v>593990745</v>
      </c>
      <c r="H18" s="1">
        <v>64976326</v>
      </c>
      <c r="I18" s="1">
        <v>653795991</v>
      </c>
      <c r="J18" s="1">
        <v>39021794</v>
      </c>
      <c r="K18" s="1">
        <v>731454224</v>
      </c>
      <c r="L18" s="18">
        <f>IFERROR((Table_RawDataIReceive1011[[#This Row],[2017]]-Table_RawDataIReceive1011[[#This Row],[2016]])/Table_RawDataIReceive1011[[#This Row],[2016]],"")</f>
        <v>0.77341143180794203</v>
      </c>
      <c r="M18" s="18">
        <f>IFERROR((Table_RawDataIReceive1011[[#This Row],[2018]]-Table_RawDataIReceive1011[[#This Row],[2017]])/Table_RawDataIReceive1011[[#This Row],[2017]],"")</f>
        <v>-0.89061054141508555</v>
      </c>
      <c r="N18" s="18">
        <f>IFERROR((Table_RawDataIReceive1011[[#This Row],[2019]]-Table_RawDataIReceive1011[[#This Row],[2018]])/Table_RawDataIReceive1011[[#This Row],[2018]],"")</f>
        <v>9.0620646202741604</v>
      </c>
      <c r="O18" s="18">
        <f>IFERROR((Table_RawDataIReceive1011[[#This Row],[2020]]-Table_RawDataIReceive1011[[#This Row],[2019]])/Table_RawDataIReceive1011[[#This Row],[2019]],"")</f>
        <v>-0.9403150301666503</v>
      </c>
      <c r="P18" s="18">
        <f>IFERROR((Table_RawDataIReceive1011[[#This Row],[2021]]-Table_RawDataIReceive1011[[#This Row],[2020]])/Table_RawDataIReceive1011[[#This Row],[2020]],"")</f>
        <v>17.744761555555339</v>
      </c>
    </row>
    <row r="19" spans="1:16" x14ac:dyDescent="0.25">
      <c r="A19" s="16">
        <v>18</v>
      </c>
      <c r="B19" s="17" t="s">
        <v>2</v>
      </c>
      <c r="C19" s="2" t="s">
        <v>3</v>
      </c>
      <c r="D19" s="2" t="s">
        <v>39</v>
      </c>
      <c r="E19" s="2" t="s">
        <v>24</v>
      </c>
      <c r="F19" s="1">
        <v>999301227</v>
      </c>
      <c r="G19" s="1">
        <v>642551804</v>
      </c>
      <c r="H19" s="1">
        <v>390362981</v>
      </c>
      <c r="I19" s="1">
        <v>880965837</v>
      </c>
      <c r="J19" s="1">
        <v>645192107</v>
      </c>
      <c r="K19" s="1">
        <v>647266714</v>
      </c>
      <c r="L19" s="18">
        <f>IFERROR((Table_RawDataIReceive1011[[#This Row],[2017]]-Table_RawDataIReceive1011[[#This Row],[2016]])/Table_RawDataIReceive1011[[#This Row],[2016]],"")</f>
        <v>-0.35699888418129599</v>
      </c>
      <c r="M19" s="18">
        <f>IFERROR((Table_RawDataIReceive1011[[#This Row],[2018]]-Table_RawDataIReceive1011[[#This Row],[2017]])/Table_RawDataIReceive1011[[#This Row],[2017]],"")</f>
        <v>-0.39248014157003286</v>
      </c>
      <c r="N19" s="18">
        <f>IFERROR((Table_RawDataIReceive1011[[#This Row],[2019]]-Table_RawDataIReceive1011[[#This Row],[2018]])/Table_RawDataIReceive1011[[#This Row],[2018]],"")</f>
        <v>1.2567863242134634</v>
      </c>
      <c r="O19" s="18">
        <f>IFERROR((Table_RawDataIReceive1011[[#This Row],[2020]]-Table_RawDataIReceive1011[[#This Row],[2019]])/Table_RawDataIReceive1011[[#This Row],[2019]],"")</f>
        <v>-0.26763095695389605</v>
      </c>
      <c r="P19" s="18">
        <f>IFERROR((Table_RawDataIReceive1011[[#This Row],[2021]]-Table_RawDataIReceive1011[[#This Row],[2020]])/Table_RawDataIReceive1011[[#This Row],[2020]],"")</f>
        <v>3.215487259517885E-3</v>
      </c>
    </row>
    <row r="20" spans="1:16" x14ac:dyDescent="0.25">
      <c r="A20" s="16">
        <v>19</v>
      </c>
      <c r="B20" s="17" t="s">
        <v>2</v>
      </c>
      <c r="C20" s="2" t="s">
        <v>3</v>
      </c>
      <c r="D20" s="2" t="s">
        <v>39</v>
      </c>
      <c r="E20" s="2" t="s">
        <v>25</v>
      </c>
      <c r="F20" s="1">
        <v>233081611</v>
      </c>
      <c r="G20" s="1">
        <v>916398213</v>
      </c>
      <c r="H20" s="1">
        <v>487845343</v>
      </c>
      <c r="I20" s="1">
        <v>244880889</v>
      </c>
      <c r="J20" s="1">
        <v>380590035</v>
      </c>
      <c r="K20" s="1">
        <v>133894516</v>
      </c>
      <c r="L20" s="18">
        <f>IFERROR((Table_RawDataIReceive1011[[#This Row],[2017]]-Table_RawDataIReceive1011[[#This Row],[2016]])/Table_RawDataIReceive1011[[#This Row],[2016]],"")</f>
        <v>2.9316624296028229</v>
      </c>
      <c r="M20" s="18">
        <f>IFERROR((Table_RawDataIReceive1011[[#This Row],[2018]]-Table_RawDataIReceive1011[[#This Row],[2017]])/Table_RawDataIReceive1011[[#This Row],[2017]],"")</f>
        <v>-0.46764917687590474</v>
      </c>
      <c r="N20" s="18">
        <f>IFERROR((Table_RawDataIReceive1011[[#This Row],[2019]]-Table_RawDataIReceive1011[[#This Row],[2018]])/Table_RawDataIReceive1011[[#This Row],[2018]],"")</f>
        <v>-0.49803581706016203</v>
      </c>
      <c r="O20" s="18">
        <f>IFERROR((Table_RawDataIReceive1011[[#This Row],[2020]]-Table_RawDataIReceive1011[[#This Row],[2019]])/Table_RawDataIReceive1011[[#This Row],[2019]],"")</f>
        <v>0.55418430794736295</v>
      </c>
      <c r="P20" s="18">
        <f>IFERROR((Table_RawDataIReceive1011[[#This Row],[2021]]-Table_RawDataIReceive1011[[#This Row],[2020]])/Table_RawDataIReceive1011[[#This Row],[2020]],"")</f>
        <v>-0.64819227071985741</v>
      </c>
    </row>
    <row r="21" spans="1:16" x14ac:dyDescent="0.25">
      <c r="A21" s="16">
        <v>20</v>
      </c>
      <c r="B21" s="17" t="s">
        <v>2</v>
      </c>
      <c r="C21" s="2" t="s">
        <v>3</v>
      </c>
      <c r="D21" s="2" t="s">
        <v>39</v>
      </c>
      <c r="E21" s="2" t="s">
        <v>26</v>
      </c>
      <c r="F21" s="1">
        <v>872753992</v>
      </c>
      <c r="G21" s="1">
        <v>983620671</v>
      </c>
      <c r="H21" s="1">
        <v>25983278</v>
      </c>
      <c r="I21" s="1">
        <v>877290617</v>
      </c>
      <c r="J21" s="1">
        <v>932426949</v>
      </c>
      <c r="K21" s="1">
        <v>247967907</v>
      </c>
      <c r="L21" s="18">
        <f>IFERROR((Table_RawDataIReceive1011[[#This Row],[2017]]-Table_RawDataIReceive1011[[#This Row],[2016]])/Table_RawDataIReceive1011[[#This Row],[2016]],"")</f>
        <v>0.12703084719892063</v>
      </c>
      <c r="M21" s="18">
        <f>IFERROR((Table_RawDataIReceive1011[[#This Row],[2018]]-Table_RawDataIReceive1011[[#This Row],[2017]])/Table_RawDataIReceive1011[[#This Row],[2017]],"")</f>
        <v>-0.97358404640522245</v>
      </c>
      <c r="N21" s="18">
        <f>IFERROR((Table_RawDataIReceive1011[[#This Row],[2019]]-Table_RawDataIReceive1011[[#This Row],[2018]])/Table_RawDataIReceive1011[[#This Row],[2018]],"")</f>
        <v>32.763662036791509</v>
      </c>
      <c r="O21" s="18">
        <f>IFERROR((Table_RawDataIReceive1011[[#This Row],[2020]]-Table_RawDataIReceive1011[[#This Row],[2019]])/Table_RawDataIReceive1011[[#This Row],[2019]],"")</f>
        <v>6.2848423238065929E-2</v>
      </c>
      <c r="P21" s="18">
        <f>IFERROR((Table_RawDataIReceive1011[[#This Row],[2021]]-Table_RawDataIReceive1011[[#This Row],[2020]])/Table_RawDataIReceive1011[[#This Row],[2020]],"")</f>
        <v>-0.73406184016245113</v>
      </c>
    </row>
    <row r="22" spans="1:16" x14ac:dyDescent="0.25">
      <c r="A22" s="16">
        <v>21</v>
      </c>
      <c r="B22" s="17" t="s">
        <v>2</v>
      </c>
      <c r="C22" s="2" t="s">
        <v>3</v>
      </c>
      <c r="D22" s="2" t="s">
        <v>39</v>
      </c>
      <c r="E22" s="2" t="s">
        <v>27</v>
      </c>
      <c r="F22" s="1">
        <v>257784384</v>
      </c>
      <c r="G22" s="1">
        <v>95396253</v>
      </c>
      <c r="H22" s="1">
        <v>619534515</v>
      </c>
      <c r="I22" s="1">
        <v>715685671</v>
      </c>
      <c r="J22" s="1">
        <v>233621024</v>
      </c>
      <c r="K22" s="1">
        <v>680936048</v>
      </c>
      <c r="L22" s="18">
        <f>IFERROR((Table_RawDataIReceive1011[[#This Row],[2017]]-Table_RawDataIReceive1011[[#This Row],[2016]])/Table_RawDataIReceive1011[[#This Row],[2016]],"")</f>
        <v>-0.62993781267991777</v>
      </c>
      <c r="M22" s="18">
        <f>IFERROR((Table_RawDataIReceive1011[[#This Row],[2018]]-Table_RawDataIReceive1011[[#This Row],[2017]])/Table_RawDataIReceive1011[[#This Row],[2017]],"")</f>
        <v>5.4943275602239847</v>
      </c>
      <c r="N22" s="18">
        <f>IFERROR((Table_RawDataIReceive1011[[#This Row],[2019]]-Table_RawDataIReceive1011[[#This Row],[2018]])/Table_RawDataIReceive1011[[#This Row],[2018]],"")</f>
        <v>0.15519903035587937</v>
      </c>
      <c r="O22" s="18">
        <f>IFERROR((Table_RawDataIReceive1011[[#This Row],[2020]]-Table_RawDataIReceive1011[[#This Row],[2019]])/Table_RawDataIReceive1011[[#This Row],[2019]],"")</f>
        <v>-0.67357034873484289</v>
      </c>
      <c r="P22" s="18">
        <f>IFERROR((Table_RawDataIReceive1011[[#This Row],[2021]]-Table_RawDataIReceive1011[[#This Row],[2020]])/Table_RawDataIReceive1011[[#This Row],[2020]],"")</f>
        <v>1.9147036355769076</v>
      </c>
    </row>
    <row r="23" spans="1:16" x14ac:dyDescent="0.25">
      <c r="A23" s="16">
        <v>22</v>
      </c>
      <c r="B23" s="17" t="s">
        <v>2</v>
      </c>
      <c r="C23" s="2" t="s">
        <v>3</v>
      </c>
      <c r="D23" s="2" t="s">
        <v>39</v>
      </c>
      <c r="E23" s="2" t="s">
        <v>28</v>
      </c>
      <c r="F23" s="1">
        <v>377787846</v>
      </c>
      <c r="G23" s="1">
        <v>995692434</v>
      </c>
      <c r="H23" s="1">
        <v>477722183</v>
      </c>
      <c r="I23" s="1">
        <v>24995021</v>
      </c>
      <c r="J23" s="1">
        <v>76944473</v>
      </c>
      <c r="K23" s="1">
        <v>108647941</v>
      </c>
      <c r="L23" s="18">
        <f>IFERROR((Table_RawDataIReceive1011[[#This Row],[2017]]-Table_RawDataIReceive1011[[#This Row],[2016]])/Table_RawDataIReceive1011[[#This Row],[2016]],"")</f>
        <v>1.6355862014682176</v>
      </c>
      <c r="M23" s="18">
        <f>IFERROR((Table_RawDataIReceive1011[[#This Row],[2018]]-Table_RawDataIReceive1011[[#This Row],[2017]])/Table_RawDataIReceive1011[[#This Row],[2017]],"")</f>
        <v>-0.52021109462402526</v>
      </c>
      <c r="N23" s="18">
        <f>IFERROR((Table_RawDataIReceive1011[[#This Row],[2019]]-Table_RawDataIReceive1011[[#This Row],[2018]])/Table_RawDataIReceive1011[[#This Row],[2018]],"")</f>
        <v>-0.94767875160614012</v>
      </c>
      <c r="O23" s="18">
        <f>IFERROR((Table_RawDataIReceive1011[[#This Row],[2020]]-Table_RawDataIReceive1011[[#This Row],[2019]])/Table_RawDataIReceive1011[[#This Row],[2019]],"")</f>
        <v>2.0783920125532203</v>
      </c>
      <c r="P23" s="18">
        <f>IFERROR((Table_RawDataIReceive1011[[#This Row],[2021]]-Table_RawDataIReceive1011[[#This Row],[2020]])/Table_RawDataIReceive1011[[#This Row],[2020]],"")</f>
        <v>0.41203047813453736</v>
      </c>
    </row>
    <row r="24" spans="1:16" x14ac:dyDescent="0.25">
      <c r="A24" s="16">
        <v>23</v>
      </c>
      <c r="B24" s="17" t="s">
        <v>2</v>
      </c>
      <c r="C24" s="5" t="s">
        <v>3</v>
      </c>
      <c r="D24" s="5" t="s">
        <v>15</v>
      </c>
      <c r="E24" s="5" t="s">
        <v>48</v>
      </c>
      <c r="F24" s="6">
        <f>SUM(F16:F23)</f>
        <v>3583781639</v>
      </c>
      <c r="G24" s="6">
        <f t="shared" ref="G24:K24" si="3">SUM(G16:G23)</f>
        <v>5336392874</v>
      </c>
      <c r="H24" s="6">
        <f t="shared" si="3"/>
        <v>3049632399</v>
      </c>
      <c r="I24" s="6">
        <f t="shared" si="3"/>
        <v>5277313098</v>
      </c>
      <c r="J24" s="6">
        <f t="shared" si="3"/>
        <v>3642736553</v>
      </c>
      <c r="K24" s="6">
        <f t="shared" si="3"/>
        <v>3640254001</v>
      </c>
      <c r="L24" s="19">
        <f>IFERROR((Table_RawDataIReceive1011[[#This Row],[2017]]-Table_RawDataIReceive1011[[#This Row],[2016]])/Table_RawDataIReceive1011[[#This Row],[2016]],"")</f>
        <v>0.48903962672486923</v>
      </c>
      <c r="M24" s="19">
        <f>IFERROR((Table_RawDataIReceive1011[[#This Row],[2018]]-Table_RawDataIReceive1011[[#This Row],[2017]])/Table_RawDataIReceive1011[[#This Row],[2017]],"")</f>
        <v>-0.42852176160821398</v>
      </c>
      <c r="N24" s="19">
        <f>IFERROR((Table_RawDataIReceive1011[[#This Row],[2019]]-Table_RawDataIReceive1011[[#This Row],[2018]])/Table_RawDataIReceive1011[[#This Row],[2018]],"")</f>
        <v>0.73047515488439696</v>
      </c>
      <c r="O24" s="19">
        <f>IFERROR((Table_RawDataIReceive1011[[#This Row],[2020]]-Table_RawDataIReceive1011[[#This Row],[2019]])/Table_RawDataIReceive1011[[#This Row],[2019]],"")</f>
        <v>-0.30973651072919534</v>
      </c>
      <c r="P24" s="19">
        <f>IFERROR((Table_RawDataIReceive1011[[#This Row],[2021]]-Table_RawDataIReceive1011[[#This Row],[2020]])/Table_RawDataIReceive1011[[#This Row],[2020]],"")</f>
        <v>-6.8150742275212783E-4</v>
      </c>
    </row>
    <row r="25" spans="1:16" x14ac:dyDescent="0.25">
      <c r="A25" s="16">
        <v>24</v>
      </c>
      <c r="B25" s="17" t="s">
        <v>2</v>
      </c>
      <c r="C25" s="2" t="s">
        <v>3</v>
      </c>
      <c r="D25" s="2" t="s">
        <v>30</v>
      </c>
      <c r="E25" s="2" t="s">
        <v>33</v>
      </c>
      <c r="F25" s="1">
        <v>813127084</v>
      </c>
      <c r="G25" s="1">
        <v>605968357</v>
      </c>
      <c r="H25" s="1">
        <v>89386021</v>
      </c>
      <c r="I25" s="1">
        <v>942051957</v>
      </c>
      <c r="J25" s="1">
        <v>634150419</v>
      </c>
      <c r="K25" s="1">
        <v>464274689</v>
      </c>
      <c r="L25" s="18">
        <f>IFERROR((Table_RawDataIReceive1011[[#This Row],[2017]]-Table_RawDataIReceive1011[[#This Row],[2016]])/Table_RawDataIReceive1011[[#This Row],[2016]],"")</f>
        <v>-0.25476795826419674</v>
      </c>
      <c r="M25" s="18">
        <f>IFERROR((Table_RawDataIReceive1011[[#This Row],[2018]]-Table_RawDataIReceive1011[[#This Row],[2017]])/Table_RawDataIReceive1011[[#This Row],[2017]],"")</f>
        <v>-0.85249061280604133</v>
      </c>
      <c r="N25" s="18">
        <f>IFERROR((Table_RawDataIReceive1011[[#This Row],[2019]]-Table_RawDataIReceive1011[[#This Row],[2018]])/Table_RawDataIReceive1011[[#This Row],[2018]],"")</f>
        <v>9.5391418754393378</v>
      </c>
      <c r="O25" s="18">
        <f>IFERROR((Table_RawDataIReceive1011[[#This Row],[2020]]-Table_RawDataIReceive1011[[#This Row],[2019]])/Table_RawDataIReceive1011[[#This Row],[2019]],"")</f>
        <v>-0.32684135488718058</v>
      </c>
      <c r="P25" s="18">
        <f>IFERROR((Table_RawDataIReceive1011[[#This Row],[2021]]-Table_RawDataIReceive1011[[#This Row],[2020]])/Table_RawDataIReceive1011[[#This Row],[2020]],"")</f>
        <v>-0.2678792363929669</v>
      </c>
    </row>
    <row r="26" spans="1:16" x14ac:dyDescent="0.25">
      <c r="A26" s="16">
        <v>25</v>
      </c>
      <c r="B26" s="17" t="s">
        <v>2</v>
      </c>
      <c r="C26" s="2" t="s">
        <v>3</v>
      </c>
      <c r="D26" s="2" t="s">
        <v>30</v>
      </c>
      <c r="E26" s="2" t="s">
        <v>34</v>
      </c>
      <c r="F26" s="1">
        <v>214327045</v>
      </c>
      <c r="G26" s="1">
        <v>526075613</v>
      </c>
      <c r="H26" s="1">
        <v>277484005</v>
      </c>
      <c r="I26" s="1">
        <v>363903955</v>
      </c>
      <c r="J26" s="1">
        <v>735256919</v>
      </c>
      <c r="K26" s="1">
        <v>41740022</v>
      </c>
      <c r="L26" s="18">
        <f>IFERROR((Table_RawDataIReceive1011[[#This Row],[2017]]-Table_RawDataIReceive1011[[#This Row],[2016]])/Table_RawDataIReceive1011[[#This Row],[2016]],"")</f>
        <v>1.4545461026628721</v>
      </c>
      <c r="M26" s="18">
        <f>IFERROR((Table_RawDataIReceive1011[[#This Row],[2018]]-Table_RawDataIReceive1011[[#This Row],[2017]])/Table_RawDataIReceive1011[[#This Row],[2017]],"")</f>
        <v>-0.47253969174199301</v>
      </c>
      <c r="N26" s="18">
        <f>IFERROR((Table_RawDataIReceive1011[[#This Row],[2019]]-Table_RawDataIReceive1011[[#This Row],[2018]])/Table_RawDataIReceive1011[[#This Row],[2018]],"")</f>
        <v>0.31144119460146902</v>
      </c>
      <c r="O26" s="18">
        <f>IFERROR((Table_RawDataIReceive1011[[#This Row],[2020]]-Table_RawDataIReceive1011[[#This Row],[2019]])/Table_RawDataIReceive1011[[#This Row],[2019]],"")</f>
        <v>1.0204697115754073</v>
      </c>
      <c r="P26" s="18">
        <f>IFERROR((Table_RawDataIReceive1011[[#This Row],[2021]]-Table_RawDataIReceive1011[[#This Row],[2020]])/Table_RawDataIReceive1011[[#This Row],[2020]],"")</f>
        <v>-0.94323069811193438</v>
      </c>
    </row>
    <row r="27" spans="1:16" x14ac:dyDescent="0.25">
      <c r="A27" s="16">
        <v>26</v>
      </c>
      <c r="B27" s="17" t="s">
        <v>2</v>
      </c>
      <c r="C27" s="2" t="s">
        <v>3</v>
      </c>
      <c r="D27" s="2" t="s">
        <v>30</v>
      </c>
      <c r="E27" s="2" t="s">
        <v>35</v>
      </c>
      <c r="F27" s="1">
        <v>289975883</v>
      </c>
      <c r="G27" s="1">
        <v>554978808</v>
      </c>
      <c r="H27" s="1">
        <v>128651546</v>
      </c>
      <c r="I27" s="1">
        <v>364666007</v>
      </c>
      <c r="J27" s="1">
        <v>209645345</v>
      </c>
      <c r="K27" s="1">
        <v>846019529</v>
      </c>
      <c r="L27" s="18">
        <f>IFERROR((Table_RawDataIReceive1011[[#This Row],[2017]]-Table_RawDataIReceive1011[[#This Row],[2016]])/Table_RawDataIReceive1011[[#This Row],[2016]],"")</f>
        <v>0.91387918973937565</v>
      </c>
      <c r="M27" s="18">
        <f>IFERROR((Table_RawDataIReceive1011[[#This Row],[2018]]-Table_RawDataIReceive1011[[#This Row],[2017]])/Table_RawDataIReceive1011[[#This Row],[2017]],"")</f>
        <v>-0.76818656109838346</v>
      </c>
      <c r="N27" s="18">
        <f>IFERROR((Table_RawDataIReceive1011[[#This Row],[2019]]-Table_RawDataIReceive1011[[#This Row],[2018]])/Table_RawDataIReceive1011[[#This Row],[2018]],"")</f>
        <v>1.8345248723245036</v>
      </c>
      <c r="O27" s="18">
        <f>IFERROR((Table_RawDataIReceive1011[[#This Row],[2020]]-Table_RawDataIReceive1011[[#This Row],[2019]])/Table_RawDataIReceive1011[[#This Row],[2019]],"")</f>
        <v>-0.42510313279625211</v>
      </c>
      <c r="P27" s="18">
        <f>IFERROR((Table_RawDataIReceive1011[[#This Row],[2021]]-Table_RawDataIReceive1011[[#This Row],[2020]])/Table_RawDataIReceive1011[[#This Row],[2020]],"")</f>
        <v>3.0354796764030225</v>
      </c>
    </row>
    <row r="28" spans="1:16" x14ac:dyDescent="0.25">
      <c r="A28" s="16">
        <v>27</v>
      </c>
      <c r="B28" s="17" t="s">
        <v>2</v>
      </c>
      <c r="C28" s="2" t="s">
        <v>3</v>
      </c>
      <c r="D28" s="2" t="s">
        <v>30</v>
      </c>
      <c r="E28" s="2" t="s">
        <v>36</v>
      </c>
      <c r="F28" s="1">
        <v>182203687</v>
      </c>
      <c r="G28" s="1">
        <v>760697495</v>
      </c>
      <c r="H28" s="1">
        <v>727179591</v>
      </c>
      <c r="I28" s="1">
        <v>953902248</v>
      </c>
      <c r="J28" s="1">
        <v>991456615</v>
      </c>
      <c r="K28" s="1">
        <v>566692023</v>
      </c>
      <c r="L28" s="18">
        <f>IFERROR((Table_RawDataIReceive1011[[#This Row],[2017]]-Table_RawDataIReceive1011[[#This Row],[2016]])/Table_RawDataIReceive1011[[#This Row],[2016]],"")</f>
        <v>3.1749840934887339</v>
      </c>
      <c r="M28" s="18">
        <f>IFERROR((Table_RawDataIReceive1011[[#This Row],[2018]]-Table_RawDataIReceive1011[[#This Row],[2017]])/Table_RawDataIReceive1011[[#This Row],[2017]],"")</f>
        <v>-4.4062067011276275E-2</v>
      </c>
      <c r="N28" s="18">
        <f>IFERROR((Table_RawDataIReceive1011[[#This Row],[2019]]-Table_RawDataIReceive1011[[#This Row],[2018]])/Table_RawDataIReceive1011[[#This Row],[2018]],"")</f>
        <v>0.31178358112088433</v>
      </c>
      <c r="O28" s="18">
        <f>IFERROR((Table_RawDataIReceive1011[[#This Row],[2020]]-Table_RawDataIReceive1011[[#This Row],[2019]])/Table_RawDataIReceive1011[[#This Row],[2019]],"")</f>
        <v>3.9369198551254488E-2</v>
      </c>
      <c r="P28" s="18">
        <f>IFERROR((Table_RawDataIReceive1011[[#This Row],[2021]]-Table_RawDataIReceive1011[[#This Row],[2020]])/Table_RawDataIReceive1011[[#This Row],[2020]],"")</f>
        <v>-0.42842478992386368</v>
      </c>
    </row>
    <row r="29" spans="1:16" x14ac:dyDescent="0.25">
      <c r="A29" s="16">
        <v>28</v>
      </c>
      <c r="B29" s="17" t="s">
        <v>2</v>
      </c>
      <c r="C29" s="2" t="s">
        <v>3</v>
      </c>
      <c r="D29" s="2" t="s">
        <v>30</v>
      </c>
      <c r="E29" s="2" t="s">
        <v>37</v>
      </c>
      <c r="F29" s="1">
        <v>974498778</v>
      </c>
      <c r="G29" s="1">
        <v>889257259</v>
      </c>
      <c r="H29" s="1">
        <v>126133075</v>
      </c>
      <c r="I29" s="1">
        <v>601893222</v>
      </c>
      <c r="J29" s="1">
        <v>796901469</v>
      </c>
      <c r="K29" s="1">
        <v>209876456</v>
      </c>
      <c r="L29" s="18">
        <f>IFERROR((Table_RawDataIReceive1011[[#This Row],[2017]]-Table_RawDataIReceive1011[[#This Row],[2016]])/Table_RawDataIReceive1011[[#This Row],[2016]],"")</f>
        <v>-8.747216612723141E-2</v>
      </c>
      <c r="M29" s="18">
        <f>IFERROR((Table_RawDataIReceive1011[[#This Row],[2018]]-Table_RawDataIReceive1011[[#This Row],[2017]])/Table_RawDataIReceive1011[[#This Row],[2017]],"")</f>
        <v>-0.85815907182827955</v>
      </c>
      <c r="N29" s="18">
        <f>IFERROR((Table_RawDataIReceive1011[[#This Row],[2019]]-Table_RawDataIReceive1011[[#This Row],[2018]])/Table_RawDataIReceive1011[[#This Row],[2018]],"")</f>
        <v>3.7718904973972927</v>
      </c>
      <c r="O29" s="18">
        <f>IFERROR((Table_RawDataIReceive1011[[#This Row],[2020]]-Table_RawDataIReceive1011[[#This Row],[2019]])/Table_RawDataIReceive1011[[#This Row],[2019]],"")</f>
        <v>0.32399143215472198</v>
      </c>
      <c r="P29" s="18">
        <f>IFERROR((Table_RawDataIReceive1011[[#This Row],[2021]]-Table_RawDataIReceive1011[[#This Row],[2020]])/Table_RawDataIReceive1011[[#This Row],[2020]],"")</f>
        <v>-0.73663437179584368</v>
      </c>
    </row>
    <row r="30" spans="1:16" x14ac:dyDescent="0.25">
      <c r="A30" s="16">
        <v>29</v>
      </c>
      <c r="B30" s="17" t="s">
        <v>2</v>
      </c>
      <c r="C30" s="2" t="s">
        <v>3</v>
      </c>
      <c r="D30" s="2" t="s">
        <v>30</v>
      </c>
      <c r="E30" s="2" t="s">
        <v>38</v>
      </c>
      <c r="F30" s="1">
        <v>832575942</v>
      </c>
      <c r="G30" s="1">
        <v>641360556</v>
      </c>
      <c r="H30" s="1">
        <v>528051958</v>
      </c>
      <c r="I30" s="1">
        <v>227853677</v>
      </c>
      <c r="J30" s="1">
        <v>536834492</v>
      </c>
      <c r="K30" s="1">
        <v>4530586</v>
      </c>
      <c r="L30" s="18">
        <f>IFERROR((Table_RawDataIReceive1011[[#This Row],[2017]]-Table_RawDataIReceive1011[[#This Row],[2016]])/Table_RawDataIReceive1011[[#This Row],[2016]],"")</f>
        <v>-0.22966720073686683</v>
      </c>
      <c r="M30" s="18">
        <f>IFERROR((Table_RawDataIReceive1011[[#This Row],[2018]]-Table_RawDataIReceive1011[[#This Row],[2017]])/Table_RawDataIReceive1011[[#This Row],[2017]],"")</f>
        <v>-0.17666910903700789</v>
      </c>
      <c r="N30" s="18">
        <f>IFERROR((Table_RawDataIReceive1011[[#This Row],[2019]]-Table_RawDataIReceive1011[[#This Row],[2018]])/Table_RawDataIReceive1011[[#This Row],[2018]],"")</f>
        <v>-0.56850140682557604</v>
      </c>
      <c r="O30" s="18">
        <f>IFERROR((Table_RawDataIReceive1011[[#This Row],[2020]]-Table_RawDataIReceive1011[[#This Row],[2019]])/Table_RawDataIReceive1011[[#This Row],[2019]],"")</f>
        <v>1.3560492815746836</v>
      </c>
      <c r="P30" s="18">
        <f>IFERROR((Table_RawDataIReceive1011[[#This Row],[2021]]-Table_RawDataIReceive1011[[#This Row],[2020]])/Table_RawDataIReceive1011[[#This Row],[2020]],"")</f>
        <v>-0.99156055345266447</v>
      </c>
    </row>
    <row r="31" spans="1:16" x14ac:dyDescent="0.25">
      <c r="A31" s="16">
        <v>30</v>
      </c>
      <c r="B31" s="17" t="s">
        <v>2</v>
      </c>
      <c r="C31" s="2" t="s">
        <v>3</v>
      </c>
      <c r="D31" s="2" t="s">
        <v>30</v>
      </c>
      <c r="E31" s="2" t="s">
        <v>53</v>
      </c>
      <c r="F31" s="1">
        <v>711951037</v>
      </c>
      <c r="G31" s="1">
        <v>562764498</v>
      </c>
      <c r="H31" s="1">
        <v>703019658</v>
      </c>
      <c r="I31" s="1">
        <v>70639543</v>
      </c>
      <c r="J31" s="1">
        <v>507990745</v>
      </c>
      <c r="K31" s="1">
        <v>587718804</v>
      </c>
      <c r="L31" s="18">
        <f>IFERROR((Table_RawDataIReceive1011[[#This Row],[2017]]-Table_RawDataIReceive1011[[#This Row],[2016]])/Table_RawDataIReceive1011[[#This Row],[2016]],"")</f>
        <v>-0.2095460660168966</v>
      </c>
      <c r="M31" s="18">
        <f>IFERROR((Table_RawDataIReceive1011[[#This Row],[2018]]-Table_RawDataIReceive1011[[#This Row],[2017]])/Table_RawDataIReceive1011[[#This Row],[2017]],"")</f>
        <v>0.24922531627075026</v>
      </c>
      <c r="N31" s="18">
        <f>IFERROR((Table_RawDataIReceive1011[[#This Row],[2019]]-Table_RawDataIReceive1011[[#This Row],[2018]])/Table_RawDataIReceive1011[[#This Row],[2018]],"")</f>
        <v>-0.89951981826374472</v>
      </c>
      <c r="O31" s="18">
        <f>IFERROR((Table_RawDataIReceive1011[[#This Row],[2020]]-Table_RawDataIReceive1011[[#This Row],[2019]])/Table_RawDataIReceive1011[[#This Row],[2019]],"")</f>
        <v>6.1913084856735274</v>
      </c>
      <c r="P31" s="18">
        <f>IFERROR((Table_RawDataIReceive1011[[#This Row],[2021]]-Table_RawDataIReceive1011[[#This Row],[2020]])/Table_RawDataIReceive1011[[#This Row],[2020]],"")</f>
        <v>0.15694785738665376</v>
      </c>
    </row>
    <row r="32" spans="1:16" x14ac:dyDescent="0.25">
      <c r="A32" s="16">
        <v>31</v>
      </c>
      <c r="B32" s="17" t="s">
        <v>2</v>
      </c>
      <c r="C32" s="5" t="s">
        <v>3</v>
      </c>
      <c r="D32" s="5" t="s">
        <v>15</v>
      </c>
      <c r="E32" s="5" t="s">
        <v>49</v>
      </c>
      <c r="F32" s="6">
        <f>SUM(F25:F31)</f>
        <v>4018659456</v>
      </c>
      <c r="G32" s="6">
        <f t="shared" ref="G32:K32" si="4">SUM(G25:G31)</f>
        <v>4541102586</v>
      </c>
      <c r="H32" s="6">
        <f t="shared" si="4"/>
        <v>2579905854</v>
      </c>
      <c r="I32" s="6">
        <f t="shared" si="4"/>
        <v>3524910609</v>
      </c>
      <c r="J32" s="6">
        <f t="shared" si="4"/>
        <v>4412236004</v>
      </c>
      <c r="K32" s="6">
        <f t="shared" si="4"/>
        <v>2720852109</v>
      </c>
      <c r="L32" s="19">
        <f>IFERROR((Table_RawDataIReceive1011[[#This Row],[2017]]-Table_RawDataIReceive1011[[#This Row],[2016]])/Table_RawDataIReceive1011[[#This Row],[2016]],"")</f>
        <v>0.13000432998122646</v>
      </c>
      <c r="M32" s="19">
        <f>IFERROR((Table_RawDataIReceive1011[[#This Row],[2018]]-Table_RawDataIReceive1011[[#This Row],[2017]])/Table_RawDataIReceive1011[[#This Row],[2017]],"")</f>
        <v>-0.43187677328547364</v>
      </c>
      <c r="N32" s="19">
        <f>IFERROR((Table_RawDataIReceive1011[[#This Row],[2019]]-Table_RawDataIReceive1011[[#This Row],[2018]])/Table_RawDataIReceive1011[[#This Row],[2018]],"")</f>
        <v>0.36629427912449708</v>
      </c>
      <c r="O32" s="19">
        <f>IFERROR((Table_RawDataIReceive1011[[#This Row],[2020]]-Table_RawDataIReceive1011[[#This Row],[2019]])/Table_RawDataIReceive1011[[#This Row],[2019]],"")</f>
        <v>0.25172989996808171</v>
      </c>
      <c r="P32" s="19">
        <f>IFERROR((Table_RawDataIReceive1011[[#This Row],[2021]]-Table_RawDataIReceive1011[[#This Row],[2020]])/Table_RawDataIReceive1011[[#This Row],[2020]],"")</f>
        <v>-0.38333939831564823</v>
      </c>
    </row>
    <row r="33" spans="1:17" x14ac:dyDescent="0.25">
      <c r="A33" s="16">
        <v>32</v>
      </c>
      <c r="B33" s="17" t="s">
        <v>2</v>
      </c>
      <c r="C33" s="5" t="s">
        <v>3</v>
      </c>
      <c r="D33" s="5" t="s">
        <v>15</v>
      </c>
      <c r="E33" s="5" t="s">
        <v>50</v>
      </c>
      <c r="F33" s="6">
        <f>SUM(F32,F24)</f>
        <v>7602441095</v>
      </c>
      <c r="G33" s="6">
        <f t="shared" ref="G33:K33" si="5">SUM(G32,G24)</f>
        <v>9877495460</v>
      </c>
      <c r="H33" s="6">
        <f t="shared" si="5"/>
        <v>5629538253</v>
      </c>
      <c r="I33" s="6">
        <f t="shared" si="5"/>
        <v>8802223707</v>
      </c>
      <c r="J33" s="6">
        <f t="shared" si="5"/>
        <v>8054972557</v>
      </c>
      <c r="K33" s="6">
        <f t="shared" si="5"/>
        <v>6361106110</v>
      </c>
      <c r="L33" s="19">
        <f>IFERROR((Table_RawDataIReceive1011[[#This Row],[2017]]-Table_RawDataIReceive1011[[#This Row],[2016]])/Table_RawDataIReceive1011[[#This Row],[2016]],"")</f>
        <v>0.29925313942863241</v>
      </c>
      <c r="M33" s="19">
        <f>IFERROR((Table_RawDataIReceive1011[[#This Row],[2018]]-Table_RawDataIReceive1011[[#This Row],[2017]])/Table_RawDataIReceive1011[[#This Row],[2017]],"")</f>
        <v>-0.43006420242890198</v>
      </c>
      <c r="N33" s="19">
        <f>IFERROR((Table_RawDataIReceive1011[[#This Row],[2019]]-Table_RawDataIReceive1011[[#This Row],[2018]])/Table_RawDataIReceive1011[[#This Row],[2018]],"")</f>
        <v>0.56357827434768126</v>
      </c>
      <c r="O33" s="19">
        <f>IFERROR((Table_RawDataIReceive1011[[#This Row],[2020]]-Table_RawDataIReceive1011[[#This Row],[2019]])/Table_RawDataIReceive1011[[#This Row],[2019]],"")</f>
        <v>-8.4893451345226079E-2</v>
      </c>
      <c r="P33" s="19">
        <f>IFERROR((Table_RawDataIReceive1011[[#This Row],[2021]]-Table_RawDataIReceive1011[[#This Row],[2020]])/Table_RawDataIReceive1011[[#This Row],[2020]],"")</f>
        <v>-0.21028829521312048</v>
      </c>
    </row>
    <row r="34" spans="1:17" x14ac:dyDescent="0.25">
      <c r="A34" s="16">
        <v>33</v>
      </c>
      <c r="B34" s="17" t="s">
        <v>2</v>
      </c>
      <c r="C34" s="2" t="s">
        <v>3</v>
      </c>
      <c r="D34" s="2" t="s">
        <v>44</v>
      </c>
      <c r="E34" s="2" t="s">
        <v>40</v>
      </c>
      <c r="F34" s="1">
        <v>733777818</v>
      </c>
      <c r="G34" s="1">
        <v>258066039</v>
      </c>
      <c r="H34" s="1">
        <v>928511189</v>
      </c>
      <c r="I34" s="1">
        <v>151752686</v>
      </c>
      <c r="J34" s="1">
        <v>488920934</v>
      </c>
      <c r="K34" s="1">
        <v>449605915</v>
      </c>
      <c r="L34" s="18">
        <f>IFERROR((Table_RawDataIReceive1011[[#This Row],[2017]]-Table_RawDataIReceive1011[[#This Row],[2016]])/Table_RawDataIReceive1011[[#This Row],[2016]],"")</f>
        <v>-0.64830493281550794</v>
      </c>
      <c r="M34" s="18">
        <f>IFERROR((Table_RawDataIReceive1011[[#This Row],[2018]]-Table_RawDataIReceive1011[[#This Row],[2017]])/Table_RawDataIReceive1011[[#This Row],[2017]],"")</f>
        <v>2.597959625365506</v>
      </c>
      <c r="N34" s="18">
        <f>IFERROR((Table_RawDataIReceive1011[[#This Row],[2019]]-Table_RawDataIReceive1011[[#This Row],[2018]])/Table_RawDataIReceive1011[[#This Row],[2018]],"")</f>
        <v>-0.83656342777792847</v>
      </c>
      <c r="O34" s="18">
        <f>IFERROR((Table_RawDataIReceive1011[[#This Row],[2020]]-Table_RawDataIReceive1011[[#This Row],[2019]])/Table_RawDataIReceive1011[[#This Row],[2019]],"")</f>
        <v>2.2218272169495572</v>
      </c>
      <c r="P34" s="18">
        <f>IFERROR((Table_RawDataIReceive1011[[#This Row],[2021]]-Table_RawDataIReceive1011[[#This Row],[2020]])/Table_RawDataIReceive1011[[#This Row],[2020]],"")</f>
        <v>-8.0411813579657446E-2</v>
      </c>
    </row>
    <row r="35" spans="1:17" x14ac:dyDescent="0.25">
      <c r="A35" s="16">
        <v>34</v>
      </c>
      <c r="B35" s="17" t="s">
        <v>2</v>
      </c>
      <c r="C35" s="2" t="s">
        <v>3</v>
      </c>
      <c r="D35" s="2" t="s">
        <v>44</v>
      </c>
      <c r="E35" s="2" t="s">
        <v>41</v>
      </c>
      <c r="F35" s="1">
        <v>7966065</v>
      </c>
      <c r="G35" s="1">
        <v>227416809</v>
      </c>
      <c r="H35" s="1">
        <v>852521978</v>
      </c>
      <c r="I35" s="1">
        <v>315788677</v>
      </c>
      <c r="J35" s="1">
        <v>526676875</v>
      </c>
      <c r="K35" s="1">
        <v>170605845</v>
      </c>
      <c r="L35" s="18">
        <f>IFERROR((Table_RawDataIReceive1011[[#This Row],[2017]]-Table_RawDataIReceive1011[[#This Row],[2016]])/Table_RawDataIReceive1011[[#This Row],[2016]],"")</f>
        <v>27.548199016703983</v>
      </c>
      <c r="M35" s="18">
        <f>IFERROR((Table_RawDataIReceive1011[[#This Row],[2018]]-Table_RawDataIReceive1011[[#This Row],[2017]])/Table_RawDataIReceive1011[[#This Row],[2017]],"")</f>
        <v>2.748720166063011</v>
      </c>
      <c r="N35" s="18">
        <f>IFERROR((Table_RawDataIReceive1011[[#This Row],[2019]]-Table_RawDataIReceive1011[[#This Row],[2018]])/Table_RawDataIReceive1011[[#This Row],[2018]],"")</f>
        <v>-0.6295829490040431</v>
      </c>
      <c r="O35" s="18">
        <f>IFERROR((Table_RawDataIReceive1011[[#This Row],[2020]]-Table_RawDataIReceive1011[[#This Row],[2019]])/Table_RawDataIReceive1011[[#This Row],[2019]],"")</f>
        <v>0.66781431178420625</v>
      </c>
      <c r="P35" s="18">
        <f>IFERROR((Table_RawDataIReceive1011[[#This Row],[2021]]-Table_RawDataIReceive1011[[#This Row],[2020]])/Table_RawDataIReceive1011[[#This Row],[2020]],"")</f>
        <v>-0.67607112995040841</v>
      </c>
    </row>
    <row r="36" spans="1:17" x14ac:dyDescent="0.25">
      <c r="A36" s="16">
        <v>35</v>
      </c>
      <c r="B36" s="17" t="s">
        <v>2</v>
      </c>
      <c r="C36" s="2" t="s">
        <v>3</v>
      </c>
      <c r="D36" s="2" t="s">
        <v>44</v>
      </c>
      <c r="E36" s="2" t="s">
        <v>42</v>
      </c>
      <c r="F36" s="1">
        <v>90193663</v>
      </c>
      <c r="G36" s="1">
        <v>118066838</v>
      </c>
      <c r="H36" s="1">
        <v>763466101</v>
      </c>
      <c r="I36" s="1">
        <v>959972014</v>
      </c>
      <c r="J36" s="1">
        <v>834966868</v>
      </c>
      <c r="K36" s="1">
        <v>214381235</v>
      </c>
      <c r="L36" s="18">
        <f>IFERROR((Table_RawDataIReceive1011[[#This Row],[2017]]-Table_RawDataIReceive1011[[#This Row],[2016]])/Table_RawDataIReceive1011[[#This Row],[2016]],"")</f>
        <v>0.30903695529030684</v>
      </c>
      <c r="M36" s="18">
        <f>IFERROR((Table_RawDataIReceive1011[[#This Row],[2018]]-Table_RawDataIReceive1011[[#This Row],[2017]])/Table_RawDataIReceive1011[[#This Row],[2017]],"")</f>
        <v>5.4663889872277265</v>
      </c>
      <c r="N36" s="18">
        <f>IFERROR((Table_RawDataIReceive1011[[#This Row],[2019]]-Table_RawDataIReceive1011[[#This Row],[2018]])/Table_RawDataIReceive1011[[#This Row],[2018]],"")</f>
        <v>0.25738655945904271</v>
      </c>
      <c r="O36" s="18">
        <f>IFERROR((Table_RawDataIReceive1011[[#This Row],[2020]]-Table_RawDataIReceive1011[[#This Row],[2019]])/Table_RawDataIReceive1011[[#This Row],[2019]],"")</f>
        <v>-0.13021748986111589</v>
      </c>
      <c r="P36" s="18">
        <f>IFERROR((Table_RawDataIReceive1011[[#This Row],[2021]]-Table_RawDataIReceive1011[[#This Row],[2020]])/Table_RawDataIReceive1011[[#This Row],[2020]],"")</f>
        <v>-0.74324581822808322</v>
      </c>
    </row>
    <row r="37" spans="1:17" x14ac:dyDescent="0.25">
      <c r="A37" s="16">
        <v>36</v>
      </c>
      <c r="B37" s="17" t="s">
        <v>2</v>
      </c>
      <c r="C37" s="2" t="s">
        <v>3</v>
      </c>
      <c r="D37" s="2" t="s">
        <v>44</v>
      </c>
      <c r="E37" s="2" t="s">
        <v>43</v>
      </c>
      <c r="F37" s="1">
        <v>435441208</v>
      </c>
      <c r="G37" s="1">
        <v>918975593</v>
      </c>
      <c r="H37" s="1">
        <v>698245163</v>
      </c>
      <c r="I37" s="1">
        <v>344715749</v>
      </c>
      <c r="J37" s="1">
        <v>566856205</v>
      </c>
      <c r="K37" s="1">
        <v>160033981</v>
      </c>
      <c r="L37" s="18">
        <f>IFERROR((Table_RawDataIReceive1011[[#This Row],[2017]]-Table_RawDataIReceive1011[[#This Row],[2016]])/Table_RawDataIReceive1011[[#This Row],[2016]],"")</f>
        <v>1.1104470043634456</v>
      </c>
      <c r="M37" s="18">
        <f>IFERROR((Table_RawDataIReceive1011[[#This Row],[2018]]-Table_RawDataIReceive1011[[#This Row],[2017]])/Table_RawDataIReceive1011[[#This Row],[2017]],"")</f>
        <v>-0.24019183064418992</v>
      </c>
      <c r="N37" s="18">
        <f>IFERROR((Table_RawDataIReceive1011[[#This Row],[2019]]-Table_RawDataIReceive1011[[#This Row],[2018]])/Table_RawDataIReceive1011[[#This Row],[2018]],"")</f>
        <v>-0.5063112968531942</v>
      </c>
      <c r="O37" s="18">
        <f>IFERROR((Table_RawDataIReceive1011[[#This Row],[2020]]-Table_RawDataIReceive1011[[#This Row],[2019]])/Table_RawDataIReceive1011[[#This Row],[2019]],"")</f>
        <v>0.64441632459328102</v>
      </c>
      <c r="P37" s="18">
        <f>IFERROR((Table_RawDataIReceive1011[[#This Row],[2021]]-Table_RawDataIReceive1011[[#This Row],[2020]])/Table_RawDataIReceive1011[[#This Row],[2020]],"")</f>
        <v>-0.71768152207136904</v>
      </c>
    </row>
    <row r="38" spans="1:17" x14ac:dyDescent="0.25">
      <c r="A38" s="16">
        <v>37</v>
      </c>
      <c r="B38" s="17" t="s">
        <v>2</v>
      </c>
      <c r="C38" s="5" t="s">
        <v>3</v>
      </c>
      <c r="D38" s="5" t="s">
        <v>15</v>
      </c>
      <c r="E38" s="5" t="s">
        <v>51</v>
      </c>
      <c r="F38" s="6">
        <f>SUM(F34:F37)</f>
        <v>1267378754</v>
      </c>
      <c r="G38" s="6">
        <f t="shared" ref="G38:K38" si="6">SUM(G34:G37)</f>
        <v>1522525279</v>
      </c>
      <c r="H38" s="6">
        <f t="shared" si="6"/>
        <v>3242744431</v>
      </c>
      <c r="I38" s="6">
        <f t="shared" si="6"/>
        <v>1772229126</v>
      </c>
      <c r="J38" s="6">
        <f t="shared" si="6"/>
        <v>2417420882</v>
      </c>
      <c r="K38" s="6">
        <f t="shared" si="6"/>
        <v>994626976</v>
      </c>
      <c r="L38" s="19">
        <f>IFERROR((Table_RawDataIReceive1011[[#This Row],[2017]]-Table_RawDataIReceive1011[[#This Row],[2016]])/Table_RawDataIReceive1011[[#This Row],[2016]],"")</f>
        <v>0.20131829115386923</v>
      </c>
      <c r="M38" s="19">
        <f>IFERROR((Table_RawDataIReceive1011[[#This Row],[2018]]-Table_RawDataIReceive1011[[#This Row],[2017]])/Table_RawDataIReceive1011[[#This Row],[2017]],"")</f>
        <v>1.1298460365333611</v>
      </c>
      <c r="N38" s="19">
        <f>IFERROR((Table_RawDataIReceive1011[[#This Row],[2019]]-Table_RawDataIReceive1011[[#This Row],[2018]])/Table_RawDataIReceive1011[[#This Row],[2018]],"")</f>
        <v>-0.45347863092205554</v>
      </c>
      <c r="O38" s="19">
        <f>IFERROR((Table_RawDataIReceive1011[[#This Row],[2020]]-Table_RawDataIReceive1011[[#This Row],[2019]])/Table_RawDataIReceive1011[[#This Row],[2019]],"")</f>
        <v>0.36405662593765542</v>
      </c>
      <c r="P38" s="19">
        <f>IFERROR((Table_RawDataIReceive1011[[#This Row],[2021]]-Table_RawDataIReceive1011[[#This Row],[2020]])/Table_RawDataIReceive1011[[#This Row],[2020]],"")</f>
        <v>-0.5885586231979939</v>
      </c>
    </row>
    <row r="39" spans="1:17" x14ac:dyDescent="0.25">
      <c r="A39" s="16">
        <v>38</v>
      </c>
      <c r="B39" s="17" t="s">
        <v>2</v>
      </c>
      <c r="C39" s="5" t="s">
        <v>3</v>
      </c>
      <c r="D39" s="5" t="s">
        <v>15</v>
      </c>
      <c r="E39" s="5" t="s">
        <v>52</v>
      </c>
      <c r="F39" s="6">
        <f>SUM(F38,F33)</f>
        <v>8869819849</v>
      </c>
      <c r="G39" s="6">
        <f t="shared" ref="G39:K39" si="7">SUM(G38,G33)</f>
        <v>11400020739</v>
      </c>
      <c r="H39" s="6">
        <f t="shared" si="7"/>
        <v>8872282684</v>
      </c>
      <c r="I39" s="6">
        <f t="shared" si="7"/>
        <v>10574452833</v>
      </c>
      <c r="J39" s="6">
        <f t="shared" si="7"/>
        <v>10472393439</v>
      </c>
      <c r="K39" s="6">
        <f t="shared" si="7"/>
        <v>7355733086</v>
      </c>
      <c r="L39" s="19">
        <f>IFERROR((Table_RawDataIReceive1011[[#This Row],[2017]]-Table_RawDataIReceive1011[[#This Row],[2016]])/Table_RawDataIReceive1011[[#This Row],[2016]],"")</f>
        <v>0.28525955803772718</v>
      </c>
      <c r="M39" s="19">
        <f>IFERROR((Table_RawDataIReceive1011[[#This Row],[2018]]-Table_RawDataIReceive1011[[#This Row],[2017]])/Table_RawDataIReceive1011[[#This Row],[2017]],"")</f>
        <v>-0.22173100495795511</v>
      </c>
      <c r="N39" s="19">
        <f>IFERROR((Table_RawDataIReceive1011[[#This Row],[2019]]-Table_RawDataIReceive1011[[#This Row],[2018]])/Table_RawDataIReceive1011[[#This Row],[2018]],"")</f>
        <v>0.19185256034161771</v>
      </c>
      <c r="O39" s="19">
        <f>IFERROR((Table_RawDataIReceive1011[[#This Row],[2020]]-Table_RawDataIReceive1011[[#This Row],[2019]])/Table_RawDataIReceive1011[[#This Row],[2019]],"")</f>
        <v>-9.6515059087975037E-3</v>
      </c>
      <c r="P39" s="19">
        <f>IFERROR((Table_RawDataIReceive1011[[#This Row],[2021]]-Table_RawDataIReceive1011[[#This Row],[2020]])/Table_RawDataIReceive1011[[#This Row],[2020]],"")</f>
        <v>-0.29760726343543559</v>
      </c>
    </row>
    <row r="40" spans="1:17" x14ac:dyDescent="0.25">
      <c r="A40" s="16">
        <v>39</v>
      </c>
      <c r="B40" s="17" t="s">
        <v>2</v>
      </c>
      <c r="C40" s="12" t="s">
        <v>85</v>
      </c>
      <c r="D40" s="12" t="s">
        <v>87</v>
      </c>
      <c r="E40" s="12" t="s">
        <v>62</v>
      </c>
      <c r="F40" s="13">
        <v>10195553186</v>
      </c>
      <c r="G40" s="13">
        <v>11877329244</v>
      </c>
      <c r="H40" s="13">
        <v>13342929078</v>
      </c>
      <c r="I40" s="13">
        <v>15340510909</v>
      </c>
      <c r="J40" s="13">
        <v>17547391128</v>
      </c>
      <c r="K40" s="13">
        <v>20992787274</v>
      </c>
      <c r="L40" s="18">
        <f>IFERROR((Table_RawDataIReceive1011[[#This Row],[2017]]-Table_RawDataIReceive1011[[#This Row],[2016]])/Table_RawDataIReceive1011[[#This Row],[2016]],"")</f>
        <v>0.16495191848043389</v>
      </c>
      <c r="M40" s="18">
        <f>IFERROR((Table_RawDataIReceive1011[[#This Row],[2018]]-Table_RawDataIReceive1011[[#This Row],[2017]])/Table_RawDataIReceive1011[[#This Row],[2017]],"")</f>
        <v>0.12339472990027353</v>
      </c>
      <c r="N40" s="18">
        <f>IFERROR((Table_RawDataIReceive1011[[#This Row],[2019]]-Table_RawDataIReceive1011[[#This Row],[2018]])/Table_RawDataIReceive1011[[#This Row],[2018]],"")</f>
        <v>0.14971089326208289</v>
      </c>
      <c r="O40" s="18">
        <f>IFERROR((Table_RawDataIReceive1011[[#This Row],[2020]]-Table_RawDataIReceive1011[[#This Row],[2019]])/Table_RawDataIReceive1011[[#This Row],[2019]],"")</f>
        <v>0.14385962971450081</v>
      </c>
      <c r="P40" s="18">
        <f>IFERROR((Table_RawDataIReceive1011[[#This Row],[2021]]-Table_RawDataIReceive1011[[#This Row],[2020]])/Table_RawDataIReceive1011[[#This Row],[2020]],"")</f>
        <v>0.19634805657818014</v>
      </c>
    </row>
    <row r="41" spans="1:17" x14ac:dyDescent="0.25">
      <c r="A41" s="16">
        <v>40</v>
      </c>
      <c r="B41" s="17" t="s">
        <v>2</v>
      </c>
      <c r="C41" s="12" t="s">
        <v>85</v>
      </c>
      <c r="D41" s="12" t="s">
        <v>87</v>
      </c>
      <c r="E41" s="12" t="s">
        <v>63</v>
      </c>
      <c r="F41" s="13">
        <v>25042524</v>
      </c>
      <c r="G41" s="13">
        <v>49098174</v>
      </c>
      <c r="H41" s="13">
        <v>70362581</v>
      </c>
      <c r="I41" s="13">
        <v>139908779</v>
      </c>
      <c r="J41" s="13">
        <v>160691571</v>
      </c>
      <c r="K41" s="13">
        <v>189967562</v>
      </c>
      <c r="L41" s="18">
        <f>IFERROR((Table_RawDataIReceive1011[[#This Row],[2017]]-Table_RawDataIReceive1011[[#This Row],[2016]])/Table_RawDataIReceive1011[[#This Row],[2016]],"")</f>
        <v>0.96059207131038393</v>
      </c>
      <c r="M41" s="18">
        <f>IFERROR((Table_RawDataIReceive1011[[#This Row],[2018]]-Table_RawDataIReceive1011[[#This Row],[2017]])/Table_RawDataIReceive1011[[#This Row],[2017]],"")</f>
        <v>0.43309975234516868</v>
      </c>
      <c r="N41" s="18">
        <f>IFERROR((Table_RawDataIReceive1011[[#This Row],[2019]]-Table_RawDataIReceive1011[[#This Row],[2018]])/Table_RawDataIReceive1011[[#This Row],[2018]],"")</f>
        <v>0.98839748359998336</v>
      </c>
      <c r="O41" s="18">
        <f>IFERROR((Table_RawDataIReceive1011[[#This Row],[2020]]-Table_RawDataIReceive1011[[#This Row],[2019]])/Table_RawDataIReceive1011[[#This Row],[2019]],"")</f>
        <v>0.14854530322218021</v>
      </c>
      <c r="P41" s="18">
        <f>IFERROR((Table_RawDataIReceive1011[[#This Row],[2021]]-Table_RawDataIReceive1011[[#This Row],[2020]])/Table_RawDataIReceive1011[[#This Row],[2020]],"")</f>
        <v>0.18218747142623928</v>
      </c>
    </row>
    <row r="42" spans="1:17" x14ac:dyDescent="0.25">
      <c r="A42" s="16">
        <v>41</v>
      </c>
      <c r="B42" s="17" t="s">
        <v>2</v>
      </c>
      <c r="C42" s="14" t="s">
        <v>85</v>
      </c>
      <c r="D42" s="14" t="s">
        <v>86</v>
      </c>
      <c r="E42" s="14" t="s">
        <v>64</v>
      </c>
      <c r="F42" s="15">
        <f>SUM(F40:F41)</f>
        <v>10220595710</v>
      </c>
      <c r="G42" s="15">
        <f>SUM(G40:G41)</f>
        <v>11926427418</v>
      </c>
      <c r="H42" s="15">
        <f t="shared" ref="H42:K42" si="8">SUM(H40:H41)</f>
        <v>13413291659</v>
      </c>
      <c r="I42" s="15">
        <f t="shared" si="8"/>
        <v>15480419688</v>
      </c>
      <c r="J42" s="15">
        <f t="shared" si="8"/>
        <v>17708082699</v>
      </c>
      <c r="K42" s="15">
        <f t="shared" si="8"/>
        <v>21182754836</v>
      </c>
      <c r="L42" s="20">
        <f>IFERROR((Table_RawDataIReceive1011[[#This Row],[2017]]-Table_RawDataIReceive1011[[#This Row],[2016]])/Table_RawDataIReceive1011[[#This Row],[2016]],"")</f>
        <v>0.16690139757029876</v>
      </c>
      <c r="M42" s="20">
        <f>IFERROR((Table_RawDataIReceive1011[[#This Row],[2018]]-Table_RawDataIReceive1011[[#This Row],[2017]])/Table_RawDataIReceive1011[[#This Row],[2017]],"")</f>
        <v>0.12466970945179653</v>
      </c>
      <c r="N42" s="20">
        <f>IFERROR((Table_RawDataIReceive1011[[#This Row],[2019]]-Table_RawDataIReceive1011[[#This Row],[2018]])/Table_RawDataIReceive1011[[#This Row],[2018]],"")</f>
        <v>0.15411042133069597</v>
      </c>
      <c r="O42" s="20">
        <f>IFERROR((Table_RawDataIReceive1011[[#This Row],[2020]]-Table_RawDataIReceive1011[[#This Row],[2019]])/Table_RawDataIReceive1011[[#This Row],[2019]],"")</f>
        <v>0.14390197784668743</v>
      </c>
      <c r="P42" s="20">
        <f>IFERROR((Table_RawDataIReceive1011[[#This Row],[2021]]-Table_RawDataIReceive1011[[#This Row],[2020]])/Table_RawDataIReceive1011[[#This Row],[2020]],"")</f>
        <v>0.19621955668843921</v>
      </c>
      <c r="Q42" s="4"/>
    </row>
    <row r="43" spans="1:17" x14ac:dyDescent="0.25">
      <c r="A43" s="16">
        <v>42</v>
      </c>
      <c r="B43" s="17" t="s">
        <v>2</v>
      </c>
      <c r="C43" s="12" t="s">
        <v>85</v>
      </c>
      <c r="D43" s="12" t="s">
        <v>87</v>
      </c>
      <c r="E43" s="12" t="s">
        <v>65</v>
      </c>
      <c r="F43" s="13">
        <v>-3840463547</v>
      </c>
      <c r="G43" s="13">
        <v>-4877526063</v>
      </c>
      <c r="H43" s="13">
        <v>-6022404941</v>
      </c>
      <c r="I43" s="13">
        <v>-7284007661</v>
      </c>
      <c r="J43" s="13">
        <v>-7618358388</v>
      </c>
      <c r="K43" s="13">
        <v>-9259931780</v>
      </c>
      <c r="L43" s="18">
        <f>IFERROR((Table_RawDataIReceive1011[[#This Row],[2017]]-Table_RawDataIReceive1011[[#This Row],[2016]])/Table_RawDataIReceive1011[[#This Row],[2016]],"")</f>
        <v>0.27003576607571428</v>
      </c>
      <c r="M43" s="18">
        <f>IFERROR((Table_RawDataIReceive1011[[#This Row],[2018]]-Table_RawDataIReceive1011[[#This Row],[2017]])/Table_RawDataIReceive1011[[#This Row],[2017]],"")</f>
        <v>0.23472532247133171</v>
      </c>
      <c r="N43" s="18">
        <f>IFERROR((Table_RawDataIReceive1011[[#This Row],[2019]]-Table_RawDataIReceive1011[[#This Row],[2018]])/Table_RawDataIReceive1011[[#This Row],[2018]],"")</f>
        <v>0.20948487063882409</v>
      </c>
      <c r="O43" s="18">
        <f>IFERROR((Table_RawDataIReceive1011[[#This Row],[2020]]-Table_RawDataIReceive1011[[#This Row],[2019]])/Table_RawDataIReceive1011[[#This Row],[2019]],"")</f>
        <v>4.5902028465755071E-2</v>
      </c>
      <c r="P43" s="18">
        <f>IFERROR((Table_RawDataIReceive1011[[#This Row],[2021]]-Table_RawDataIReceive1011[[#This Row],[2020]])/Table_RawDataIReceive1011[[#This Row],[2020]],"")</f>
        <v>0.21547599999833456</v>
      </c>
    </row>
    <row r="44" spans="1:17" x14ac:dyDescent="0.25">
      <c r="A44" s="16">
        <v>43</v>
      </c>
      <c r="B44" s="17" t="s">
        <v>2</v>
      </c>
      <c r="C44" s="12" t="s">
        <v>85</v>
      </c>
      <c r="D44" s="12" t="s">
        <v>87</v>
      </c>
      <c r="E44" s="12" t="s">
        <v>66</v>
      </c>
      <c r="F44" s="13">
        <v>-431999761</v>
      </c>
      <c r="G44" s="13">
        <v>-560479596</v>
      </c>
      <c r="H44" s="13">
        <v>-329165574</v>
      </c>
      <c r="I44" s="13">
        <v>-404230813</v>
      </c>
      <c r="J44" s="13">
        <v>-409292466</v>
      </c>
      <c r="K44" s="13">
        <v>-498877943</v>
      </c>
      <c r="L44" s="18">
        <f>IFERROR((Table_RawDataIReceive1011[[#This Row],[2017]]-Table_RawDataIReceive1011[[#This Row],[2016]])/Table_RawDataIReceive1011[[#This Row],[2016]],"")</f>
        <v>0.29740719000073707</v>
      </c>
      <c r="M44" s="18">
        <f>IFERROR((Table_RawDataIReceive1011[[#This Row],[2018]]-Table_RawDataIReceive1011[[#This Row],[2017]])/Table_RawDataIReceive1011[[#This Row],[2017]],"")</f>
        <v>-0.41270730219410162</v>
      </c>
      <c r="N44" s="18">
        <f>IFERROR((Table_RawDataIReceive1011[[#This Row],[2019]]-Table_RawDataIReceive1011[[#This Row],[2018]])/Table_RawDataIReceive1011[[#This Row],[2018]],"")</f>
        <v>0.22804705269695064</v>
      </c>
      <c r="O44" s="18">
        <f>IFERROR((Table_RawDataIReceive1011[[#This Row],[2020]]-Table_RawDataIReceive1011[[#This Row],[2019]])/Table_RawDataIReceive1011[[#This Row],[2019]],"")</f>
        <v>1.2521690176052957E-2</v>
      </c>
      <c r="P44" s="18">
        <f>IFERROR((Table_RawDataIReceive1011[[#This Row],[2021]]-Table_RawDataIReceive1011[[#This Row],[2020]])/Table_RawDataIReceive1011[[#This Row],[2020]],"")</f>
        <v>0.21887888109819251</v>
      </c>
    </row>
    <row r="45" spans="1:17" x14ac:dyDescent="0.25">
      <c r="A45" s="16">
        <v>44</v>
      </c>
      <c r="B45" s="17" t="s">
        <v>2</v>
      </c>
      <c r="C45" s="12" t="s">
        <v>85</v>
      </c>
      <c r="D45" s="12" t="s">
        <v>87</v>
      </c>
      <c r="E45" s="12" t="s">
        <v>67</v>
      </c>
      <c r="F45" s="13">
        <v>-750419677</v>
      </c>
      <c r="G45" s="13">
        <v>-892642621</v>
      </c>
      <c r="H45" s="13">
        <v>-879109943</v>
      </c>
      <c r="I45" s="13">
        <v>-935612907</v>
      </c>
      <c r="J45" s="13">
        <v>-1053701205</v>
      </c>
      <c r="K45" s="13">
        <v>-1198891415</v>
      </c>
      <c r="L45" s="18">
        <f>IFERROR((Table_RawDataIReceive1011[[#This Row],[2017]]-Table_RawDataIReceive1011[[#This Row],[2016]])/Table_RawDataIReceive1011[[#This Row],[2016]],"")</f>
        <v>0.18952453987956927</v>
      </c>
      <c r="M45" s="18">
        <f>IFERROR((Table_RawDataIReceive1011[[#This Row],[2018]]-Table_RawDataIReceive1011[[#This Row],[2017]])/Table_RawDataIReceive1011[[#This Row],[2017]],"")</f>
        <v>-1.5160241827619388E-2</v>
      </c>
      <c r="N45" s="18">
        <f>IFERROR((Table_RawDataIReceive1011[[#This Row],[2019]]-Table_RawDataIReceive1011[[#This Row],[2018]])/Table_RawDataIReceive1011[[#This Row],[2018]],"")</f>
        <v>6.4272921094694069E-2</v>
      </c>
      <c r="O45" s="18">
        <f>IFERROR((Table_RawDataIReceive1011[[#This Row],[2020]]-Table_RawDataIReceive1011[[#This Row],[2019]])/Table_RawDataIReceive1011[[#This Row],[2019]],"")</f>
        <v>0.12621490908953439</v>
      </c>
      <c r="P45" s="18">
        <f>IFERROR((Table_RawDataIReceive1011[[#This Row],[2021]]-Table_RawDataIReceive1011[[#This Row],[2020]])/Table_RawDataIReceive1011[[#This Row],[2020]],"")</f>
        <v>0.13779068421963131</v>
      </c>
    </row>
    <row r="46" spans="1:17" x14ac:dyDescent="0.25">
      <c r="A46" s="16">
        <v>45</v>
      </c>
      <c r="B46" s="17" t="s">
        <v>2</v>
      </c>
      <c r="C46" s="12" t="s">
        <v>85</v>
      </c>
      <c r="D46" s="12" t="s">
        <v>87</v>
      </c>
      <c r="E46" s="12" t="s">
        <v>68</v>
      </c>
      <c r="F46" s="13">
        <v>-1901596942</v>
      </c>
      <c r="G46" s="13">
        <v>-2158735307</v>
      </c>
      <c r="H46" s="13">
        <v>-2674743878</v>
      </c>
      <c r="I46" s="13">
        <v>-2853492329</v>
      </c>
      <c r="J46" s="13">
        <v>-3077866825</v>
      </c>
      <c r="K46" s="13">
        <v>-3785497514</v>
      </c>
      <c r="L46" s="18">
        <f>IFERROR((Table_RawDataIReceive1011[[#This Row],[2017]]-Table_RawDataIReceive1011[[#This Row],[2016]])/Table_RawDataIReceive1011[[#This Row],[2016]],"")</f>
        <v>0.13522232778180393</v>
      </c>
      <c r="M46" s="18">
        <f>IFERROR((Table_RawDataIReceive1011[[#This Row],[2018]]-Table_RawDataIReceive1011[[#This Row],[2017]])/Table_RawDataIReceive1011[[#This Row],[2017]],"")</f>
        <v>0.23903281209454921</v>
      </c>
      <c r="N46" s="18">
        <f>IFERROR((Table_RawDataIReceive1011[[#This Row],[2019]]-Table_RawDataIReceive1011[[#This Row],[2018]])/Table_RawDataIReceive1011[[#This Row],[2018]],"")</f>
        <v>6.6828249414914637E-2</v>
      </c>
      <c r="O46" s="18">
        <f>IFERROR((Table_RawDataIReceive1011[[#This Row],[2020]]-Table_RawDataIReceive1011[[#This Row],[2019]])/Table_RawDataIReceive1011[[#This Row],[2019]],"")</f>
        <v>7.8631539927297281E-2</v>
      </c>
      <c r="P46" s="18">
        <f>IFERROR((Table_RawDataIReceive1011[[#This Row],[2021]]-Table_RawDataIReceive1011[[#This Row],[2020]])/Table_RawDataIReceive1011[[#This Row],[2020]],"")</f>
        <v>0.22990945652757408</v>
      </c>
    </row>
    <row r="47" spans="1:17" x14ac:dyDescent="0.25">
      <c r="A47" s="16">
        <v>46</v>
      </c>
      <c r="B47" s="17" t="s">
        <v>2</v>
      </c>
      <c r="C47" s="12" t="s">
        <v>85</v>
      </c>
      <c r="D47" s="12" t="s">
        <v>87</v>
      </c>
      <c r="E47" s="12" t="s">
        <v>69</v>
      </c>
      <c r="F47" s="13">
        <v>-285579483</v>
      </c>
      <c r="G47" s="13">
        <v>-274481700</v>
      </c>
      <c r="H47" s="13">
        <v>-412438319</v>
      </c>
      <c r="I47" s="13">
        <v>-428057267</v>
      </c>
      <c r="J47" s="13">
        <v>-353825863</v>
      </c>
      <c r="K47" s="13">
        <v>-554883285</v>
      </c>
      <c r="L47" s="18">
        <f>IFERROR((Table_RawDataIReceive1011[[#This Row],[2017]]-Table_RawDataIReceive1011[[#This Row],[2016]])/Table_RawDataIReceive1011[[#This Row],[2016]],"")</f>
        <v>-3.8860575288596627E-2</v>
      </c>
      <c r="M47" s="18">
        <f>IFERROR((Table_RawDataIReceive1011[[#This Row],[2018]]-Table_RawDataIReceive1011[[#This Row],[2017]])/Table_RawDataIReceive1011[[#This Row],[2017]],"")</f>
        <v>0.50260771118803182</v>
      </c>
      <c r="N47" s="18">
        <f>IFERROR((Table_RawDataIReceive1011[[#This Row],[2019]]-Table_RawDataIReceive1011[[#This Row],[2018]])/Table_RawDataIReceive1011[[#This Row],[2018]],"")</f>
        <v>3.7869779020217563E-2</v>
      </c>
      <c r="O47" s="18">
        <f>IFERROR((Table_RawDataIReceive1011[[#This Row],[2020]]-Table_RawDataIReceive1011[[#This Row],[2019]])/Table_RawDataIReceive1011[[#This Row],[2019]],"")</f>
        <v>-0.17341465668891448</v>
      </c>
      <c r="P47" s="18">
        <f>IFERROR((Table_RawDataIReceive1011[[#This Row],[2021]]-Table_RawDataIReceive1011[[#This Row],[2020]])/Table_RawDataIReceive1011[[#This Row],[2020]],"")</f>
        <v>0.56823834271266938</v>
      </c>
    </row>
    <row r="48" spans="1:17" x14ac:dyDescent="0.25">
      <c r="A48" s="16">
        <v>47</v>
      </c>
      <c r="B48" s="17" t="s">
        <v>2</v>
      </c>
      <c r="C48" s="12" t="s">
        <v>85</v>
      </c>
      <c r="D48" s="12" t="s">
        <v>87</v>
      </c>
      <c r="E48" s="12" t="s">
        <v>70</v>
      </c>
      <c r="F48" s="13">
        <v>-464821104</v>
      </c>
      <c r="G48" s="13">
        <v>-535247697</v>
      </c>
      <c r="H48" s="13">
        <v>-594665144</v>
      </c>
      <c r="I48" s="13">
        <v>-706692047</v>
      </c>
      <c r="J48" s="13">
        <v>-777829289</v>
      </c>
      <c r="K48" s="13">
        <v>-106721467</v>
      </c>
      <c r="L48" s="18">
        <f>IFERROR((Table_RawDataIReceive1011[[#This Row],[2017]]-Table_RawDataIReceive1011[[#This Row],[2016]])/Table_RawDataIReceive1011[[#This Row],[2016]],"")</f>
        <v>0.15151332930873121</v>
      </c>
      <c r="M48" s="18">
        <f>IFERROR((Table_RawDataIReceive1011[[#This Row],[2018]]-Table_RawDataIReceive1011[[#This Row],[2017]])/Table_RawDataIReceive1011[[#This Row],[2017]],"")</f>
        <v>0.11100925297395535</v>
      </c>
      <c r="N48" s="18">
        <f>IFERROR((Table_RawDataIReceive1011[[#This Row],[2019]]-Table_RawDataIReceive1011[[#This Row],[2018]])/Table_RawDataIReceive1011[[#This Row],[2018]],"")</f>
        <v>0.18838653001663067</v>
      </c>
      <c r="O48" s="18">
        <f>IFERROR((Table_RawDataIReceive1011[[#This Row],[2020]]-Table_RawDataIReceive1011[[#This Row],[2019]])/Table_RawDataIReceive1011[[#This Row],[2019]],"")</f>
        <v>0.100662293147329</v>
      </c>
      <c r="P48" s="18">
        <f>IFERROR((Table_RawDataIReceive1011[[#This Row],[2021]]-Table_RawDataIReceive1011[[#This Row],[2020]])/Table_RawDataIReceive1011[[#This Row],[2020]],"")</f>
        <v>-0.86279577214531966</v>
      </c>
    </row>
    <row r="49" spans="1:16" x14ac:dyDescent="0.25">
      <c r="A49" s="16">
        <v>48</v>
      </c>
      <c r="B49" s="17" t="s">
        <v>2</v>
      </c>
      <c r="C49" s="12" t="s">
        <v>85</v>
      </c>
      <c r="D49" s="12" t="s">
        <v>87</v>
      </c>
      <c r="E49" s="12" t="s">
        <v>71</v>
      </c>
      <c r="F49" s="13">
        <v>-704202705</v>
      </c>
      <c r="G49" s="13">
        <v>-475977097</v>
      </c>
      <c r="H49" s="13">
        <v>-363442946</v>
      </c>
      <c r="I49" s="13">
        <v>-437247860</v>
      </c>
      <c r="J49" s="13">
        <v>-463935172</v>
      </c>
      <c r="K49" s="13">
        <v>-550980040</v>
      </c>
      <c r="L49" s="18">
        <f>IFERROR((Table_RawDataIReceive1011[[#This Row],[2017]]-Table_RawDataIReceive1011[[#This Row],[2016]])/Table_RawDataIReceive1011[[#This Row],[2016]],"")</f>
        <v>-0.3240907857631703</v>
      </c>
      <c r="M49" s="18">
        <f>IFERROR((Table_RawDataIReceive1011[[#This Row],[2018]]-Table_RawDataIReceive1011[[#This Row],[2017]])/Table_RawDataIReceive1011[[#This Row],[2017]],"")</f>
        <v>-0.23642765945942143</v>
      </c>
      <c r="N49" s="18">
        <f>IFERROR((Table_RawDataIReceive1011[[#This Row],[2019]]-Table_RawDataIReceive1011[[#This Row],[2018]])/Table_RawDataIReceive1011[[#This Row],[2018]],"")</f>
        <v>0.2030715269405724</v>
      </c>
      <c r="O49" s="18">
        <f>IFERROR((Table_RawDataIReceive1011[[#This Row],[2020]]-Table_RawDataIReceive1011[[#This Row],[2019]])/Table_RawDataIReceive1011[[#This Row],[2019]],"")</f>
        <v>6.1034745830431281E-2</v>
      </c>
      <c r="P49" s="18">
        <f>IFERROR((Table_RawDataIReceive1011[[#This Row],[2021]]-Table_RawDataIReceive1011[[#This Row],[2020]])/Table_RawDataIReceive1011[[#This Row],[2020]],"")</f>
        <v>0.18762291210807358</v>
      </c>
    </row>
    <row r="50" spans="1:16" x14ac:dyDescent="0.25">
      <c r="A50" s="16">
        <v>49</v>
      </c>
      <c r="B50" s="17" t="s">
        <v>2</v>
      </c>
      <c r="C50" s="12" t="s">
        <v>85</v>
      </c>
      <c r="D50" s="12" t="s">
        <v>87</v>
      </c>
      <c r="E50" s="12" t="s">
        <v>72</v>
      </c>
      <c r="F50" s="13">
        <v>155760050</v>
      </c>
      <c r="G50" s="13">
        <v>350525781</v>
      </c>
      <c r="H50" s="13">
        <v>816333813</v>
      </c>
      <c r="I50" s="13">
        <v>510079616</v>
      </c>
      <c r="J50" s="13">
        <v>57215667</v>
      </c>
      <c r="K50" s="13">
        <v>103935665</v>
      </c>
      <c r="L50" s="18">
        <f>IFERROR((Table_RawDataIReceive1011[[#This Row],[2017]]-Table_RawDataIReceive1011[[#This Row],[2016]])/Table_RawDataIReceive1011[[#This Row],[2016]],"")</f>
        <v>1.2504216004039548</v>
      </c>
      <c r="M50" s="18">
        <f>IFERROR((Table_RawDataIReceive1011[[#This Row],[2018]]-Table_RawDataIReceive1011[[#This Row],[2017]])/Table_RawDataIReceive1011[[#This Row],[2017]],"")</f>
        <v>1.3288838004186632</v>
      </c>
      <c r="N50" s="18">
        <f>IFERROR((Table_RawDataIReceive1011[[#This Row],[2019]]-Table_RawDataIReceive1011[[#This Row],[2018]])/Table_RawDataIReceive1011[[#This Row],[2018]],"")</f>
        <v>-0.37515804456822127</v>
      </c>
      <c r="O50" s="18">
        <f>IFERROR((Table_RawDataIReceive1011[[#This Row],[2020]]-Table_RawDataIReceive1011[[#This Row],[2019]])/Table_RawDataIReceive1011[[#This Row],[2019]],"")</f>
        <v>-0.88782992849492737</v>
      </c>
      <c r="P50" s="18">
        <f>IFERROR((Table_RawDataIReceive1011[[#This Row],[2021]]-Table_RawDataIReceive1011[[#This Row],[2020]])/Table_RawDataIReceive1011[[#This Row],[2020]],"")</f>
        <v>0.81655952730569403</v>
      </c>
    </row>
    <row r="51" spans="1:16" x14ac:dyDescent="0.25">
      <c r="A51" s="16">
        <v>50</v>
      </c>
      <c r="B51" s="17" t="s">
        <v>2</v>
      </c>
      <c r="C51" s="12" t="s">
        <v>85</v>
      </c>
      <c r="D51" s="12" t="s">
        <v>87</v>
      </c>
      <c r="E51" s="12" t="s">
        <v>73</v>
      </c>
      <c r="F51" s="13">
        <v>-159172507</v>
      </c>
      <c r="G51" s="13">
        <v>-173712269</v>
      </c>
      <c r="H51" s="13">
        <v>-91164041</v>
      </c>
      <c r="I51" s="13">
        <v>-47541553</v>
      </c>
      <c r="J51" s="13">
        <v>-21559014</v>
      </c>
      <c r="K51" s="13">
        <v>-58791781</v>
      </c>
      <c r="L51" s="18">
        <f>IFERROR((Table_RawDataIReceive1011[[#This Row],[2017]]-Table_RawDataIReceive1011[[#This Row],[2016]])/Table_RawDataIReceive1011[[#This Row],[2016]],"")</f>
        <v>9.1345938278147493E-2</v>
      </c>
      <c r="M51" s="18">
        <f>IFERROR((Table_RawDataIReceive1011[[#This Row],[2018]]-Table_RawDataIReceive1011[[#This Row],[2017]])/Table_RawDataIReceive1011[[#This Row],[2017]],"")</f>
        <v>-0.47520090823291244</v>
      </c>
      <c r="N51" s="18">
        <f>IFERROR((Table_RawDataIReceive1011[[#This Row],[2019]]-Table_RawDataIReceive1011[[#This Row],[2018]])/Table_RawDataIReceive1011[[#This Row],[2018]],"")</f>
        <v>-0.47850542298799587</v>
      </c>
      <c r="O51" s="18">
        <f>IFERROR((Table_RawDataIReceive1011[[#This Row],[2020]]-Table_RawDataIReceive1011[[#This Row],[2019]])/Table_RawDataIReceive1011[[#This Row],[2019]],"")</f>
        <v>-0.54652272297457338</v>
      </c>
      <c r="P51" s="18">
        <f>IFERROR((Table_RawDataIReceive1011[[#This Row],[2021]]-Table_RawDataIReceive1011[[#This Row],[2020]])/Table_RawDataIReceive1011[[#This Row],[2020]],"")</f>
        <v>1.7270162262522766</v>
      </c>
    </row>
    <row r="52" spans="1:16" x14ac:dyDescent="0.25">
      <c r="A52" s="16">
        <v>51</v>
      </c>
      <c r="B52" s="17" t="s">
        <v>2</v>
      </c>
      <c r="C52" s="12" t="s">
        <v>85</v>
      </c>
      <c r="D52" s="12" t="s">
        <v>87</v>
      </c>
      <c r="E52" s="12" t="s">
        <v>74</v>
      </c>
      <c r="F52" s="13">
        <v>40789882</v>
      </c>
      <c r="G52" s="13">
        <v>6139834</v>
      </c>
      <c r="H52" s="13">
        <v>0</v>
      </c>
      <c r="I52" s="13">
        <v>0</v>
      </c>
      <c r="J52" s="13">
        <v>0</v>
      </c>
      <c r="K52" s="13">
        <v>0</v>
      </c>
      <c r="L52" s="18">
        <f>IFERROR((Table_RawDataIReceive1011[[#This Row],[2017]]-Table_RawDataIReceive1011[[#This Row],[2016]])/Table_RawDataIReceive1011[[#This Row],[2016]],"")</f>
        <v>-0.84947654420770324</v>
      </c>
      <c r="M52" s="18">
        <f>IFERROR((Table_RawDataIReceive1011[[#This Row],[2018]]-Table_RawDataIReceive1011[[#This Row],[2017]])/Table_RawDataIReceive1011[[#This Row],[2017]],"")</f>
        <v>-1</v>
      </c>
      <c r="N52" s="18" t="str">
        <f>IFERROR((Table_RawDataIReceive1011[[#This Row],[2019]]-Table_RawDataIReceive1011[[#This Row],[2018]])/Table_RawDataIReceive1011[[#This Row],[2018]],"")</f>
        <v/>
      </c>
      <c r="O52" s="18" t="str">
        <f>IFERROR((Table_RawDataIReceive1011[[#This Row],[2020]]-Table_RawDataIReceive1011[[#This Row],[2019]])/Table_RawDataIReceive1011[[#This Row],[2019]],"")</f>
        <v/>
      </c>
      <c r="P52" s="18" t="str">
        <f>IFERROR((Table_RawDataIReceive1011[[#This Row],[2021]]-Table_RawDataIReceive1011[[#This Row],[2020]])/Table_RawDataIReceive1011[[#This Row],[2020]],"")</f>
        <v/>
      </c>
    </row>
    <row r="53" spans="1:16" x14ac:dyDescent="0.25">
      <c r="A53" s="16">
        <v>52</v>
      </c>
      <c r="B53" s="17" t="s">
        <v>2</v>
      </c>
      <c r="C53" s="12" t="s">
        <v>85</v>
      </c>
      <c r="D53" s="12" t="s">
        <v>87</v>
      </c>
      <c r="E53" s="12" t="s">
        <v>75</v>
      </c>
      <c r="F53" s="13">
        <v>-118382625</v>
      </c>
      <c r="G53" s="13">
        <v>-167572435</v>
      </c>
      <c r="H53" s="13">
        <v>-91164041</v>
      </c>
      <c r="I53" s="13">
        <v>-47541553</v>
      </c>
      <c r="J53" s="13">
        <v>-21559014</v>
      </c>
      <c r="K53" s="13">
        <v>-58791781</v>
      </c>
      <c r="L53" s="18">
        <f>IFERROR((Table_RawDataIReceive1011[[#This Row],[2017]]-Table_RawDataIReceive1011[[#This Row],[2016]])/Table_RawDataIReceive1011[[#This Row],[2016]],"")</f>
        <v>0.41551545254212768</v>
      </c>
      <c r="M53" s="18">
        <f>IFERROR((Table_RawDataIReceive1011[[#This Row],[2018]]-Table_RawDataIReceive1011[[#This Row],[2017]])/Table_RawDataIReceive1011[[#This Row],[2017]],"")</f>
        <v>-0.45597233220368255</v>
      </c>
      <c r="N53" s="18">
        <f>IFERROR((Table_RawDataIReceive1011[[#This Row],[2019]]-Table_RawDataIReceive1011[[#This Row],[2018]])/Table_RawDataIReceive1011[[#This Row],[2018]],"")</f>
        <v>-0.47850542298799587</v>
      </c>
      <c r="O53" s="18">
        <f>IFERROR((Table_RawDataIReceive1011[[#This Row],[2020]]-Table_RawDataIReceive1011[[#This Row],[2019]])/Table_RawDataIReceive1011[[#This Row],[2019]],"")</f>
        <v>-0.54652272297457338</v>
      </c>
      <c r="P53" s="18">
        <f>IFERROR((Table_RawDataIReceive1011[[#This Row],[2021]]-Table_RawDataIReceive1011[[#This Row],[2020]])/Table_RawDataIReceive1011[[#This Row],[2020]],"")</f>
        <v>1.7270162262522766</v>
      </c>
    </row>
    <row r="54" spans="1:16" x14ac:dyDescent="0.25">
      <c r="A54" s="16">
        <v>53</v>
      </c>
      <c r="B54" s="17" t="s">
        <v>2</v>
      </c>
      <c r="C54" s="14" t="s">
        <v>85</v>
      </c>
      <c r="D54" s="14" t="s">
        <v>86</v>
      </c>
      <c r="E54" s="14" t="s">
        <v>76</v>
      </c>
      <c r="F54" s="15">
        <f>SUM(F42:F52)</f>
        <v>1878889916</v>
      </c>
      <c r="G54" s="15">
        <f>SUM(G42:G52)</f>
        <v>2334290683</v>
      </c>
      <c r="H54" s="15">
        <f t="shared" ref="H54:K54" si="9">SUM(H42:H52)</f>
        <v>2862490686</v>
      </c>
      <c r="I54" s="15">
        <f t="shared" si="9"/>
        <v>2893616867</v>
      </c>
      <c r="J54" s="15">
        <f t="shared" si="9"/>
        <v>3988930144</v>
      </c>
      <c r="K54" s="15">
        <f t="shared" si="9"/>
        <v>5272115276</v>
      </c>
      <c r="L54" s="20">
        <f>IFERROR((Table_RawDataIReceive1011[[#This Row],[2017]]-Table_RawDataIReceive1011[[#This Row],[2016]])/Table_RawDataIReceive1011[[#This Row],[2016]],"")</f>
        <v>0.24237756726562792</v>
      </c>
      <c r="M54" s="20">
        <f>IFERROR((Table_RawDataIReceive1011[[#This Row],[2018]]-Table_RawDataIReceive1011[[#This Row],[2017]])/Table_RawDataIReceive1011[[#This Row],[2017]],"")</f>
        <v>0.22627858940051299</v>
      </c>
      <c r="N54" s="20">
        <f>IFERROR((Table_RawDataIReceive1011[[#This Row],[2019]]-Table_RawDataIReceive1011[[#This Row],[2018]])/Table_RawDataIReceive1011[[#This Row],[2018]],"")</f>
        <v>1.0873810403028854E-2</v>
      </c>
      <c r="O54" s="20">
        <f>IFERROR((Table_RawDataIReceive1011[[#This Row],[2020]]-Table_RawDataIReceive1011[[#This Row],[2019]])/Table_RawDataIReceive1011[[#This Row],[2019]],"")</f>
        <v>0.37852740267428087</v>
      </c>
      <c r="P54" s="20">
        <f>IFERROR((Table_RawDataIReceive1011[[#This Row],[2021]]-Table_RawDataIReceive1011[[#This Row],[2020]])/Table_RawDataIReceive1011[[#This Row],[2020]],"")</f>
        <v>0.3216865389157339</v>
      </c>
    </row>
    <row r="55" spans="1:16" x14ac:dyDescent="0.25">
      <c r="A55" s="16">
        <v>54</v>
      </c>
      <c r="B55" s="17" t="s">
        <v>2</v>
      </c>
      <c r="C55" s="12" t="s">
        <v>85</v>
      </c>
      <c r="D55" s="12" t="s">
        <v>87</v>
      </c>
      <c r="E55" s="12" t="s">
        <v>77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8" t="str">
        <f>IFERROR((Table_RawDataIReceive1011[[#This Row],[2017]]-Table_RawDataIReceive1011[[#This Row],[2016]])/Table_RawDataIReceive1011[[#This Row],[2016]],"")</f>
        <v/>
      </c>
      <c r="M55" s="18" t="str">
        <f>IFERROR((Table_RawDataIReceive1011[[#This Row],[2018]]-Table_RawDataIReceive1011[[#This Row],[2017]])/Table_RawDataIReceive1011[[#This Row],[2017]],"")</f>
        <v/>
      </c>
      <c r="N55" s="18" t="str">
        <f>IFERROR((Table_RawDataIReceive1011[[#This Row],[2019]]-Table_RawDataIReceive1011[[#This Row],[2018]])/Table_RawDataIReceive1011[[#This Row],[2018]],"")</f>
        <v/>
      </c>
      <c r="O55" s="18" t="str">
        <f>IFERROR((Table_RawDataIReceive1011[[#This Row],[2020]]-Table_RawDataIReceive1011[[#This Row],[2019]])/Table_RawDataIReceive1011[[#This Row],[2019]],"")</f>
        <v/>
      </c>
      <c r="P55" s="18" t="str">
        <f>IFERROR((Table_RawDataIReceive1011[[#This Row],[2021]]-Table_RawDataIReceive1011[[#This Row],[2020]])/Table_RawDataIReceive1011[[#This Row],[2020]],"")</f>
        <v/>
      </c>
    </row>
    <row r="56" spans="1:16" x14ac:dyDescent="0.25">
      <c r="A56" s="16">
        <v>55</v>
      </c>
      <c r="B56" s="17" t="s">
        <v>2</v>
      </c>
      <c r="C56" s="12" t="s">
        <v>85</v>
      </c>
      <c r="D56" s="12" t="s">
        <v>87</v>
      </c>
      <c r="E56" s="12" t="s">
        <v>78</v>
      </c>
      <c r="F56" s="13">
        <v>77127609</v>
      </c>
      <c r="G56" s="13">
        <v>94175889</v>
      </c>
      <c r="H56" s="13">
        <v>256194382</v>
      </c>
      <c r="I56" s="13">
        <v>81858510</v>
      </c>
      <c r="J56" s="13">
        <v>74046389</v>
      </c>
      <c r="K56" s="13">
        <v>98847147</v>
      </c>
      <c r="L56" s="18">
        <f>IFERROR((Table_RawDataIReceive1011[[#This Row],[2017]]-Table_RawDataIReceive1011[[#This Row],[2016]])/Table_RawDataIReceive1011[[#This Row],[2016]],"")</f>
        <v>0.22103991321706862</v>
      </c>
      <c r="M56" s="18">
        <f>IFERROR((Table_RawDataIReceive1011[[#This Row],[2018]]-Table_RawDataIReceive1011[[#This Row],[2017]])/Table_RawDataIReceive1011[[#This Row],[2017]],"")</f>
        <v>1.7203818803345727</v>
      </c>
      <c r="N56" s="18">
        <f>IFERROR((Table_RawDataIReceive1011[[#This Row],[2019]]-Table_RawDataIReceive1011[[#This Row],[2018]])/Table_RawDataIReceive1011[[#This Row],[2018]],"")</f>
        <v>-0.68048280621547741</v>
      </c>
      <c r="O56" s="18">
        <f>IFERROR((Table_RawDataIReceive1011[[#This Row],[2020]]-Table_RawDataIReceive1011[[#This Row],[2019]])/Table_RawDataIReceive1011[[#This Row],[2019]],"")</f>
        <v>-9.5434439253780701E-2</v>
      </c>
      <c r="P56" s="18">
        <f>IFERROR((Table_RawDataIReceive1011[[#This Row],[2021]]-Table_RawDataIReceive1011[[#This Row],[2020]])/Table_RawDataIReceive1011[[#This Row],[2020]],"")</f>
        <v>0.33493541460880694</v>
      </c>
    </row>
    <row r="57" spans="1:16" x14ac:dyDescent="0.25">
      <c r="A57" s="16">
        <v>56</v>
      </c>
      <c r="B57" s="17" t="s">
        <v>2</v>
      </c>
      <c r="C57" s="12" t="s">
        <v>85</v>
      </c>
      <c r="D57" s="12" t="s">
        <v>87</v>
      </c>
      <c r="E57" s="12" t="s">
        <v>79</v>
      </c>
      <c r="F57" s="13">
        <v>-685718087</v>
      </c>
      <c r="G57" s="13">
        <v>-1278642758</v>
      </c>
      <c r="H57" s="13">
        <v>-1094318864</v>
      </c>
      <c r="I57" s="13">
        <v>-513342379</v>
      </c>
      <c r="J57" s="13">
        <v>-357736072</v>
      </c>
      <c r="K57" s="13">
        <v>-1021989065</v>
      </c>
      <c r="L57" s="18">
        <f>IFERROR((Table_RawDataIReceive1011[[#This Row],[2017]]-Table_RawDataIReceive1011[[#This Row],[2016]])/Table_RawDataIReceive1011[[#This Row],[2016]],"")</f>
        <v>0.86467701850191969</v>
      </c>
      <c r="M57" s="18">
        <f>IFERROR((Table_RawDataIReceive1011[[#This Row],[2018]]-Table_RawDataIReceive1011[[#This Row],[2017]])/Table_RawDataIReceive1011[[#This Row],[2017]],"")</f>
        <v>-0.14415589721738367</v>
      </c>
      <c r="N57" s="18">
        <f>IFERROR((Table_RawDataIReceive1011[[#This Row],[2019]]-Table_RawDataIReceive1011[[#This Row],[2018]])/Table_RawDataIReceive1011[[#This Row],[2018]],"")</f>
        <v>-0.530902376000712</v>
      </c>
      <c r="O57" s="18">
        <f>IFERROR((Table_RawDataIReceive1011[[#This Row],[2020]]-Table_RawDataIReceive1011[[#This Row],[2019]])/Table_RawDataIReceive1011[[#This Row],[2019]],"")</f>
        <v>-0.30312382800563598</v>
      </c>
      <c r="P57" s="18">
        <f>IFERROR((Table_RawDataIReceive1011[[#This Row],[2021]]-Table_RawDataIReceive1011[[#This Row],[2020]])/Table_RawDataIReceive1011[[#This Row],[2020]],"")</f>
        <v>1.8568241924454294</v>
      </c>
    </row>
    <row r="58" spans="1:16" x14ac:dyDescent="0.25">
      <c r="A58" s="16">
        <v>57</v>
      </c>
      <c r="B58" s="17" t="s">
        <v>2</v>
      </c>
      <c r="C58" s="12" t="s">
        <v>85</v>
      </c>
      <c r="D58" s="12" t="s">
        <v>87</v>
      </c>
      <c r="E58" s="12" t="s">
        <v>80</v>
      </c>
      <c r="F58" s="13">
        <v>-2450775108</v>
      </c>
      <c r="G58" s="13">
        <v>209867458</v>
      </c>
      <c r="H58" s="13">
        <v>-42507616</v>
      </c>
      <c r="I58" s="13">
        <v>504206862</v>
      </c>
      <c r="J58" s="13">
        <v>51411660</v>
      </c>
      <c r="K58" s="13">
        <v>10166306</v>
      </c>
      <c r="L58" s="18">
        <f>IFERROR((Table_RawDataIReceive1011[[#This Row],[2017]]-Table_RawDataIReceive1011[[#This Row],[2016]])/Table_RawDataIReceive1011[[#This Row],[2016]],"")</f>
        <v>-1.0856330951440363</v>
      </c>
      <c r="M58" s="18">
        <f>IFERROR((Table_RawDataIReceive1011[[#This Row],[2018]]-Table_RawDataIReceive1011[[#This Row],[2017]])/Table_RawDataIReceive1011[[#This Row],[2017]],"")</f>
        <v>-1.2025450558418638</v>
      </c>
      <c r="N58" s="18">
        <f>IFERROR((Table_RawDataIReceive1011[[#This Row],[2019]]-Table_RawDataIReceive1011[[#This Row],[2018]])/Table_RawDataIReceive1011[[#This Row],[2018]],"")</f>
        <v>-12.861565278090401</v>
      </c>
      <c r="O58" s="18">
        <f>IFERROR((Table_RawDataIReceive1011[[#This Row],[2020]]-Table_RawDataIReceive1011[[#This Row],[2019]])/Table_RawDataIReceive1011[[#This Row],[2019]],"")</f>
        <v>-0.89803458882715481</v>
      </c>
      <c r="P58" s="18">
        <f>IFERROR((Table_RawDataIReceive1011[[#This Row],[2021]]-Table_RawDataIReceive1011[[#This Row],[2020]])/Table_RawDataIReceive1011[[#This Row],[2020]],"")</f>
        <v>-0.80225680322323767</v>
      </c>
    </row>
    <row r="59" spans="1:16" x14ac:dyDescent="0.25">
      <c r="A59" s="16">
        <v>58</v>
      </c>
      <c r="B59" s="17" t="s">
        <v>2</v>
      </c>
      <c r="C59" s="14" t="s">
        <v>85</v>
      </c>
      <c r="D59" s="14" t="s">
        <v>86</v>
      </c>
      <c r="E59" s="14" t="s">
        <v>81</v>
      </c>
      <c r="F59" s="15">
        <f>SUM(F54:F58)</f>
        <v>-1180475670</v>
      </c>
      <c r="G59" s="15">
        <f t="shared" ref="G59:K59" si="10">SUM(G54:G58)</f>
        <v>1359691272</v>
      </c>
      <c r="H59" s="15">
        <f t="shared" si="10"/>
        <v>1981858588</v>
      </c>
      <c r="I59" s="15">
        <f t="shared" si="10"/>
        <v>2966339860</v>
      </c>
      <c r="J59" s="15">
        <f t="shared" si="10"/>
        <v>3756652121</v>
      </c>
      <c r="K59" s="15">
        <f t="shared" si="10"/>
        <v>4359139664</v>
      </c>
      <c r="L59" s="20">
        <f>IFERROR((Table_RawDataIReceive1011[[#This Row],[2017]]-Table_RawDataIReceive1011[[#This Row],[2016]])/Table_RawDataIReceive1011[[#This Row],[2016]],"")</f>
        <v>-2.1518164300667038</v>
      </c>
      <c r="M59" s="20">
        <f>IFERROR((Table_RawDataIReceive1011[[#This Row],[2018]]-Table_RawDataIReceive1011[[#This Row],[2017]])/Table_RawDataIReceive1011[[#This Row],[2017]],"")</f>
        <v>0.45757984096260346</v>
      </c>
      <c r="N59" s="20">
        <f>IFERROR((Table_RawDataIReceive1011[[#This Row],[2019]]-Table_RawDataIReceive1011[[#This Row],[2018]])/Table_RawDataIReceive1011[[#This Row],[2018]],"")</f>
        <v>0.49674647725168575</v>
      </c>
      <c r="O59" s="20">
        <f>IFERROR((Table_RawDataIReceive1011[[#This Row],[2020]]-Table_RawDataIReceive1011[[#This Row],[2019]])/Table_RawDataIReceive1011[[#This Row],[2019]],"")</f>
        <v>0.26642674079833861</v>
      </c>
      <c r="P59" s="20">
        <f>IFERROR((Table_RawDataIReceive1011[[#This Row],[2021]]-Table_RawDataIReceive1011[[#This Row],[2020]])/Table_RawDataIReceive1011[[#This Row],[2020]],"")</f>
        <v>0.16037884893095217</v>
      </c>
    </row>
    <row r="60" spans="1:16" x14ac:dyDescent="0.25">
      <c r="A60" s="16">
        <v>59</v>
      </c>
      <c r="B60" s="17" t="s">
        <v>2</v>
      </c>
      <c r="C60" s="12" t="s">
        <v>85</v>
      </c>
      <c r="D60" s="12" t="s">
        <v>87</v>
      </c>
      <c r="E60" s="12" t="s">
        <v>82</v>
      </c>
      <c r="F60" s="13">
        <v>197613719</v>
      </c>
      <c r="G60" s="13">
        <v>-418095793</v>
      </c>
      <c r="H60" s="13">
        <v>-527258068</v>
      </c>
      <c r="I60" s="13">
        <v>-741198704</v>
      </c>
      <c r="J60" s="13">
        <v>-964958593</v>
      </c>
      <c r="K60" s="13">
        <v>-1122839271</v>
      </c>
      <c r="L60" s="18">
        <f>IFERROR((Table_RawDataIReceive1011[[#This Row],[2017]]-Table_RawDataIReceive1011[[#This Row],[2016]])/Table_RawDataIReceive1011[[#This Row],[2016]],"")</f>
        <v>-3.1157225070998233</v>
      </c>
      <c r="M60" s="18">
        <f>IFERROR((Table_RawDataIReceive1011[[#This Row],[2018]]-Table_RawDataIReceive1011[[#This Row],[2017]])/Table_RawDataIReceive1011[[#This Row],[2017]],"")</f>
        <v>0.26109393308341661</v>
      </c>
      <c r="N60" s="18">
        <f>IFERROR((Table_RawDataIReceive1011[[#This Row],[2019]]-Table_RawDataIReceive1011[[#This Row],[2018]])/Table_RawDataIReceive1011[[#This Row],[2018]],"")</f>
        <v>0.40576076305768355</v>
      </c>
      <c r="O60" s="18">
        <f>IFERROR((Table_RawDataIReceive1011[[#This Row],[2020]]-Table_RawDataIReceive1011[[#This Row],[2019]])/Table_RawDataIReceive1011[[#This Row],[2019]],"")</f>
        <v>0.3018892070269999</v>
      </c>
      <c r="P60" s="18">
        <f>IFERROR((Table_RawDataIReceive1011[[#This Row],[2021]]-Table_RawDataIReceive1011[[#This Row],[2020]])/Table_RawDataIReceive1011[[#This Row],[2020]],"")</f>
        <v>0.1636139406864684</v>
      </c>
    </row>
    <row r="61" spans="1:16" x14ac:dyDescent="0.25">
      <c r="A61" s="16">
        <v>60</v>
      </c>
      <c r="B61" s="17" t="s">
        <v>2</v>
      </c>
      <c r="C61" s="14" t="s">
        <v>85</v>
      </c>
      <c r="D61" s="14" t="s">
        <v>86</v>
      </c>
      <c r="E61" s="14" t="s">
        <v>83</v>
      </c>
      <c r="F61" s="15">
        <f>SUM(F59:F60)</f>
        <v>-982861951</v>
      </c>
      <c r="G61" s="15">
        <f>SUM(G59:G60)</f>
        <v>941595479</v>
      </c>
      <c r="H61" s="15">
        <f t="shared" ref="H61:K61" si="11">SUM(H59:H60)</f>
        <v>1454600520</v>
      </c>
      <c r="I61" s="15">
        <f t="shared" si="11"/>
        <v>2225141156</v>
      </c>
      <c r="J61" s="15">
        <f t="shared" si="11"/>
        <v>2791693528</v>
      </c>
      <c r="K61" s="15">
        <f t="shared" si="11"/>
        <v>3236300393</v>
      </c>
      <c r="L61" s="20">
        <f>IFERROR((Table_RawDataIReceive1011[[#This Row],[2017]]-Table_RawDataIReceive1011[[#This Row],[2016]])/Table_RawDataIReceive1011[[#This Row],[2016]],"")</f>
        <v>-1.9580139693493943</v>
      </c>
      <c r="M61" s="20">
        <f>IFERROR((Table_RawDataIReceive1011[[#This Row],[2018]]-Table_RawDataIReceive1011[[#This Row],[2017]])/Table_RawDataIReceive1011[[#This Row],[2017]],"")</f>
        <v>0.54482530177908806</v>
      </c>
      <c r="N61" s="20">
        <f>IFERROR((Table_RawDataIReceive1011[[#This Row],[2019]]-Table_RawDataIReceive1011[[#This Row],[2018]])/Table_RawDataIReceive1011[[#This Row],[2018]],"")</f>
        <v>0.52972663312398649</v>
      </c>
      <c r="O61" s="20">
        <f>IFERROR((Table_RawDataIReceive1011[[#This Row],[2020]]-Table_RawDataIReceive1011[[#This Row],[2019]])/Table_RawDataIReceive1011[[#This Row],[2019]],"")</f>
        <v>0.25461412660150357</v>
      </c>
      <c r="P61" s="20">
        <f>IFERROR((Table_RawDataIReceive1011[[#This Row],[2021]]-Table_RawDataIReceive1011[[#This Row],[2020]])/Table_RawDataIReceive1011[[#This Row],[2020]],"")</f>
        <v>0.15926062819600448</v>
      </c>
    </row>
    <row r="62" spans="1:16" x14ac:dyDescent="0.25">
      <c r="A62" s="16">
        <v>61</v>
      </c>
      <c r="B62" s="17" t="s">
        <v>2</v>
      </c>
      <c r="C62" s="12" t="s">
        <v>85</v>
      </c>
      <c r="D62" s="12" t="s">
        <v>87</v>
      </c>
      <c r="E62" s="12" t="s">
        <v>84</v>
      </c>
      <c r="F62" s="13">
        <v>0</v>
      </c>
      <c r="G62" s="13">
        <v>0</v>
      </c>
      <c r="H62" s="13">
        <v>0</v>
      </c>
      <c r="I62" s="13">
        <v>0</v>
      </c>
      <c r="J62" s="13">
        <v>12.24</v>
      </c>
      <c r="K62" s="13">
        <v>14.75</v>
      </c>
      <c r="L62" s="18" t="str">
        <f>IFERROR((Table_RawDataIReceive1011[[#This Row],[2017]]-Table_RawDataIReceive1011[[#This Row],[2016]])/Table_RawDataIReceive1011[[#This Row],[2016]],"")</f>
        <v/>
      </c>
      <c r="M62" s="18" t="str">
        <f>IFERROR((Table_RawDataIReceive1011[[#This Row],[2018]]-Table_RawDataIReceive1011[[#This Row],[2017]])/Table_RawDataIReceive1011[[#This Row],[2017]],"")</f>
        <v/>
      </c>
      <c r="N62" s="18" t="str">
        <f>IFERROR((Table_RawDataIReceive1011[[#This Row],[2019]]-Table_RawDataIReceive1011[[#This Row],[2018]])/Table_RawDataIReceive1011[[#This Row],[2018]],"")</f>
        <v/>
      </c>
      <c r="O62" s="18" t="str">
        <f>IFERROR((Table_RawDataIReceive1011[[#This Row],[2020]]-Table_RawDataIReceive1011[[#This Row],[2019]])/Table_RawDataIReceive1011[[#This Row],[2019]],"")</f>
        <v/>
      </c>
      <c r="P62" s="18">
        <f>IFERROR((Table_RawDataIReceive1011[[#This Row],[2021]]-Table_RawDataIReceive1011[[#This Row],[2020]])/Table_RawDataIReceive1011[[#This Row],[2020]],"")</f>
        <v>0.20506535947712415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86B42-1305-4558-877E-4F5DE8C4B461}">
  <dimension ref="A1:Q64"/>
  <sheetViews>
    <sheetView workbookViewId="0"/>
  </sheetViews>
  <sheetFormatPr defaultRowHeight="15" x14ac:dyDescent="0.25"/>
  <cols>
    <col min="1" max="1" width="6.42578125" style="3" bestFit="1" customWidth="1"/>
    <col min="2" max="2" width="11.5703125" style="3" bestFit="1" customWidth="1"/>
    <col min="3" max="3" width="27.140625" style="3" bestFit="1" customWidth="1"/>
    <col min="4" max="4" width="39.28515625" style="3" bestFit="1" customWidth="1"/>
    <col min="5" max="5" width="44.28515625" style="3" bestFit="1" customWidth="1"/>
    <col min="6" max="11" width="14.5703125" style="3" bestFit="1" customWidth="1"/>
    <col min="12" max="17" width="22.5703125" style="3" bestFit="1" customWidth="1"/>
    <col min="18" max="16384" width="9.140625" style="3"/>
  </cols>
  <sheetData>
    <row r="1" spans="1:17" x14ac:dyDescent="0.25">
      <c r="A1" s="3" t="s">
        <v>0</v>
      </c>
      <c r="B1" s="3" t="s">
        <v>1</v>
      </c>
      <c r="C1" s="3" t="s">
        <v>59</v>
      </c>
      <c r="D1" s="3" t="s">
        <v>60</v>
      </c>
      <c r="E1" s="3" t="s">
        <v>61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113</v>
      </c>
      <c r="M1" s="3" t="s">
        <v>114</v>
      </c>
      <c r="N1" s="3" t="s">
        <v>115</v>
      </c>
      <c r="O1" s="3" t="s">
        <v>116</v>
      </c>
      <c r="P1" s="3" t="s">
        <v>117</v>
      </c>
      <c r="Q1" s="3" t="s">
        <v>118</v>
      </c>
    </row>
    <row r="2" spans="1:17" x14ac:dyDescent="0.25">
      <c r="A2" s="16">
        <v>1</v>
      </c>
      <c r="B2" s="17" t="s">
        <v>2</v>
      </c>
      <c r="C2" s="2" t="s">
        <v>3</v>
      </c>
      <c r="D2" s="2" t="s">
        <v>29</v>
      </c>
      <c r="E2" s="2" t="s">
        <v>4</v>
      </c>
      <c r="F2" s="1">
        <v>227339503</v>
      </c>
      <c r="G2" s="1">
        <v>455075469</v>
      </c>
      <c r="H2" s="1">
        <v>737983522</v>
      </c>
      <c r="I2" s="1">
        <v>158516489</v>
      </c>
      <c r="J2" s="1">
        <v>949673811</v>
      </c>
      <c r="K2" s="1">
        <v>122355205</v>
      </c>
      <c r="L2" s="11"/>
      <c r="M2" s="11"/>
      <c r="N2" s="11"/>
      <c r="O2" s="11"/>
      <c r="P2" s="11"/>
      <c r="Q2" s="11"/>
    </row>
    <row r="3" spans="1:17" x14ac:dyDescent="0.25">
      <c r="A3" s="16">
        <v>2</v>
      </c>
      <c r="B3" s="17" t="s">
        <v>2</v>
      </c>
      <c r="C3" s="2" t="s">
        <v>3</v>
      </c>
      <c r="D3" s="2" t="s">
        <v>29</v>
      </c>
      <c r="E3" s="2" t="s">
        <v>11</v>
      </c>
      <c r="F3" s="1">
        <v>4646071302</v>
      </c>
      <c r="G3" s="1">
        <v>5948368946</v>
      </c>
      <c r="H3" s="1">
        <v>3443879482</v>
      </c>
      <c r="I3" s="1">
        <v>5432143898</v>
      </c>
      <c r="J3" s="1">
        <v>5522205033</v>
      </c>
      <c r="K3" s="1">
        <v>3109044508</v>
      </c>
      <c r="L3" s="11"/>
      <c r="M3" s="11"/>
      <c r="N3" s="11"/>
      <c r="O3" s="11"/>
      <c r="P3" s="11"/>
      <c r="Q3" s="11"/>
    </row>
    <row r="4" spans="1:17" x14ac:dyDescent="0.25">
      <c r="A4" s="16">
        <v>3</v>
      </c>
      <c r="B4" s="17" t="s">
        <v>2</v>
      </c>
      <c r="C4" s="2" t="s">
        <v>3</v>
      </c>
      <c r="D4" s="2" t="s">
        <v>29</v>
      </c>
      <c r="E4" s="2" t="s">
        <v>12</v>
      </c>
      <c r="F4" s="1">
        <v>746852209</v>
      </c>
      <c r="G4" s="1">
        <v>649847449</v>
      </c>
      <c r="H4" s="1">
        <v>785944929</v>
      </c>
      <c r="I4" s="1">
        <v>574688129</v>
      </c>
      <c r="J4" s="1">
        <v>272007072</v>
      </c>
      <c r="K4" s="1">
        <v>234186671</v>
      </c>
      <c r="L4" s="11"/>
      <c r="M4" s="11"/>
      <c r="N4" s="11"/>
      <c r="O4" s="11"/>
      <c r="P4" s="11"/>
      <c r="Q4" s="11"/>
    </row>
    <row r="5" spans="1:17" x14ac:dyDescent="0.25">
      <c r="A5" s="16">
        <v>4</v>
      </c>
      <c r="B5" s="17" t="s">
        <v>2</v>
      </c>
      <c r="C5" s="2" t="s">
        <v>3</v>
      </c>
      <c r="D5" s="2" t="s">
        <v>29</v>
      </c>
      <c r="E5" s="2" t="s">
        <v>13</v>
      </c>
      <c r="F5" s="1">
        <v>828390929</v>
      </c>
      <c r="G5" s="1">
        <v>643895802</v>
      </c>
      <c r="H5" s="1">
        <v>282559286</v>
      </c>
      <c r="I5" s="1">
        <v>150923767</v>
      </c>
      <c r="J5" s="1">
        <v>280775748</v>
      </c>
      <c r="K5" s="1">
        <v>990658996</v>
      </c>
      <c r="L5" s="11"/>
      <c r="M5" s="11"/>
      <c r="N5" s="11"/>
      <c r="O5" s="11"/>
      <c r="P5" s="11"/>
      <c r="Q5" s="11"/>
    </row>
    <row r="6" spans="1:17" x14ac:dyDescent="0.25">
      <c r="A6" s="16">
        <v>5</v>
      </c>
      <c r="B6" s="17" t="s">
        <v>2</v>
      </c>
      <c r="C6" s="2" t="s">
        <v>3</v>
      </c>
      <c r="D6" s="2" t="s">
        <v>29</v>
      </c>
      <c r="E6" s="2" t="s">
        <v>14</v>
      </c>
      <c r="F6" s="1">
        <v>334111497</v>
      </c>
      <c r="G6" s="1">
        <v>285715422</v>
      </c>
      <c r="H6" s="1">
        <v>985436651</v>
      </c>
      <c r="I6" s="1">
        <v>660299816</v>
      </c>
      <c r="J6" s="1">
        <v>817987615</v>
      </c>
      <c r="K6" s="1">
        <v>847334691</v>
      </c>
      <c r="L6" s="11"/>
      <c r="M6" s="11"/>
      <c r="N6" s="11"/>
      <c r="O6" s="11"/>
      <c r="P6" s="11"/>
      <c r="Q6" s="11"/>
    </row>
    <row r="7" spans="1:17" x14ac:dyDescent="0.25">
      <c r="A7" s="16">
        <v>6</v>
      </c>
      <c r="B7" s="17" t="s">
        <v>2</v>
      </c>
      <c r="C7" s="5" t="s">
        <v>3</v>
      </c>
      <c r="D7" s="5" t="s">
        <v>15</v>
      </c>
      <c r="E7" s="5" t="s">
        <v>45</v>
      </c>
      <c r="F7" s="6">
        <f>SUM(F2:F6)</f>
        <v>6782765440</v>
      </c>
      <c r="G7" s="6">
        <f t="shared" ref="G7:K7" si="0">SUM(G2:G6)</f>
        <v>7982903088</v>
      </c>
      <c r="H7" s="6">
        <f t="shared" si="0"/>
        <v>6235803870</v>
      </c>
      <c r="I7" s="6">
        <f t="shared" si="0"/>
        <v>6976572099</v>
      </c>
      <c r="J7" s="6">
        <f t="shared" si="0"/>
        <v>7842649279</v>
      </c>
      <c r="K7" s="6">
        <f t="shared" si="0"/>
        <v>5303580071</v>
      </c>
      <c r="L7" s="11"/>
      <c r="M7" s="11"/>
      <c r="N7" s="11"/>
      <c r="O7" s="11"/>
      <c r="P7" s="11"/>
      <c r="Q7" s="11"/>
    </row>
    <row r="8" spans="1:17" x14ac:dyDescent="0.25">
      <c r="A8" s="16">
        <v>7</v>
      </c>
      <c r="B8" s="17" t="s">
        <v>2</v>
      </c>
      <c r="C8" s="2" t="s">
        <v>3</v>
      </c>
      <c r="D8" s="2" t="s">
        <v>16</v>
      </c>
      <c r="E8" s="2" t="s">
        <v>17</v>
      </c>
      <c r="F8" s="1">
        <v>62120567</v>
      </c>
      <c r="G8" s="1">
        <v>614738586</v>
      </c>
      <c r="H8" s="1">
        <v>945192391</v>
      </c>
      <c r="I8" s="1">
        <v>508173456</v>
      </c>
      <c r="J8" s="1">
        <v>600298289</v>
      </c>
      <c r="K8" s="1">
        <v>13659048</v>
      </c>
      <c r="L8" s="11"/>
      <c r="M8" s="11"/>
      <c r="N8" s="11"/>
      <c r="O8" s="11"/>
      <c r="P8" s="11"/>
      <c r="Q8" s="11"/>
    </row>
    <row r="9" spans="1:17" x14ac:dyDescent="0.25">
      <c r="A9" s="16">
        <v>8</v>
      </c>
      <c r="B9" s="17" t="s">
        <v>2</v>
      </c>
      <c r="C9" s="2" t="s">
        <v>3</v>
      </c>
      <c r="D9" s="2" t="s">
        <v>16</v>
      </c>
      <c r="E9" s="2" t="s">
        <v>18</v>
      </c>
      <c r="F9" s="1">
        <v>193186705</v>
      </c>
      <c r="G9" s="1">
        <v>929932027</v>
      </c>
      <c r="H9" s="1">
        <v>82975532</v>
      </c>
      <c r="I9" s="1">
        <v>379236925</v>
      </c>
      <c r="J9" s="1">
        <v>941063873</v>
      </c>
      <c r="K9" s="1">
        <v>358344789</v>
      </c>
      <c r="L9" s="11"/>
      <c r="M9" s="11"/>
      <c r="N9" s="11"/>
      <c r="O9" s="11"/>
      <c r="P9" s="11"/>
      <c r="Q9" s="11"/>
    </row>
    <row r="10" spans="1:17" x14ac:dyDescent="0.25">
      <c r="A10" s="16">
        <v>9</v>
      </c>
      <c r="B10" s="17" t="s">
        <v>2</v>
      </c>
      <c r="C10" s="2" t="s">
        <v>3</v>
      </c>
      <c r="D10" s="2" t="s">
        <v>16</v>
      </c>
      <c r="E10" s="2" t="s">
        <v>19</v>
      </c>
      <c r="F10" s="1">
        <v>841606422</v>
      </c>
      <c r="G10" s="1">
        <v>133855977</v>
      </c>
      <c r="H10" s="1">
        <v>555904841</v>
      </c>
      <c r="I10" s="1">
        <v>493374828</v>
      </c>
      <c r="J10" s="1">
        <v>120153333</v>
      </c>
      <c r="K10" s="1">
        <v>399195881</v>
      </c>
      <c r="L10" s="11"/>
      <c r="M10" s="11"/>
      <c r="N10" s="11"/>
      <c r="O10" s="11"/>
      <c r="P10" s="11"/>
      <c r="Q10" s="11"/>
    </row>
    <row r="11" spans="1:17" x14ac:dyDescent="0.25">
      <c r="A11" s="16">
        <v>10</v>
      </c>
      <c r="B11" s="17" t="s">
        <v>2</v>
      </c>
      <c r="C11" s="2" t="s">
        <v>3</v>
      </c>
      <c r="D11" s="2" t="s">
        <v>16</v>
      </c>
      <c r="E11" s="2" t="s">
        <v>31</v>
      </c>
      <c r="F11" s="1">
        <v>227758168</v>
      </c>
      <c r="G11" s="1">
        <v>949945896</v>
      </c>
      <c r="H11" s="1">
        <v>445161328</v>
      </c>
      <c r="I11" s="1">
        <v>572082814</v>
      </c>
      <c r="J11" s="1">
        <v>874781478</v>
      </c>
      <c r="K11" s="1">
        <v>90087448</v>
      </c>
      <c r="L11" s="11"/>
      <c r="M11" s="11"/>
      <c r="N11" s="11"/>
      <c r="O11" s="11"/>
      <c r="P11" s="11"/>
      <c r="Q11" s="11"/>
    </row>
    <row r="12" spans="1:17" x14ac:dyDescent="0.25">
      <c r="A12" s="16">
        <v>11</v>
      </c>
      <c r="B12" s="17" t="s">
        <v>2</v>
      </c>
      <c r="C12" s="2" t="s">
        <v>3</v>
      </c>
      <c r="D12" s="2" t="s">
        <v>16</v>
      </c>
      <c r="E12" s="2" t="s">
        <v>20</v>
      </c>
      <c r="F12" s="1">
        <v>220888884</v>
      </c>
      <c r="G12" s="1">
        <v>13946342</v>
      </c>
      <c r="H12" s="1">
        <v>101678631</v>
      </c>
      <c r="I12" s="1">
        <v>870691375</v>
      </c>
      <c r="J12" s="1">
        <v>39099833</v>
      </c>
      <c r="K12" s="1">
        <v>537196821</v>
      </c>
      <c r="L12" s="11"/>
      <c r="M12" s="11"/>
      <c r="N12" s="11"/>
      <c r="O12" s="11"/>
      <c r="P12" s="11"/>
      <c r="Q12" s="11"/>
    </row>
    <row r="13" spans="1:17" x14ac:dyDescent="0.25">
      <c r="A13" s="16">
        <v>12</v>
      </c>
      <c r="B13" s="17" t="s">
        <v>2</v>
      </c>
      <c r="C13" s="2" t="s">
        <v>3</v>
      </c>
      <c r="D13" s="2" t="s">
        <v>16</v>
      </c>
      <c r="E13" s="2" t="s">
        <v>32</v>
      </c>
      <c r="F13" s="1">
        <v>541493663</v>
      </c>
      <c r="G13" s="1">
        <v>774698823</v>
      </c>
      <c r="H13" s="1">
        <v>505566091</v>
      </c>
      <c r="I13" s="1">
        <v>774321336</v>
      </c>
      <c r="J13" s="1">
        <v>54347354</v>
      </c>
      <c r="K13" s="1">
        <v>653669028</v>
      </c>
      <c r="L13" s="11"/>
      <c r="M13" s="11"/>
      <c r="N13" s="11"/>
      <c r="O13" s="11"/>
      <c r="P13" s="11"/>
      <c r="Q13" s="11"/>
    </row>
    <row r="14" spans="1:17" x14ac:dyDescent="0.25">
      <c r="A14" s="16">
        <v>13</v>
      </c>
      <c r="B14" s="17" t="s">
        <v>2</v>
      </c>
      <c r="C14" s="5" t="s">
        <v>3</v>
      </c>
      <c r="D14" s="5" t="s">
        <v>15</v>
      </c>
      <c r="E14" s="5" t="s">
        <v>46</v>
      </c>
      <c r="F14" s="6">
        <f>SUM(F8:F13)</f>
        <v>2087054409</v>
      </c>
      <c r="G14" s="6">
        <f t="shared" ref="G14:K14" si="1">SUM(G8:G13)</f>
        <v>3417117651</v>
      </c>
      <c r="H14" s="6">
        <f t="shared" si="1"/>
        <v>2636478814</v>
      </c>
      <c r="I14" s="6">
        <f t="shared" si="1"/>
        <v>3597880734</v>
      </c>
      <c r="J14" s="6">
        <f t="shared" si="1"/>
        <v>2629744160</v>
      </c>
      <c r="K14" s="6">
        <f t="shared" si="1"/>
        <v>2052153015</v>
      </c>
      <c r="L14" s="11"/>
      <c r="M14" s="11"/>
      <c r="N14" s="11"/>
      <c r="O14" s="11"/>
      <c r="P14" s="11"/>
      <c r="Q14" s="11"/>
    </row>
    <row r="15" spans="1:17" x14ac:dyDescent="0.25">
      <c r="A15" s="16">
        <v>14</v>
      </c>
      <c r="B15" s="17" t="s">
        <v>2</v>
      </c>
      <c r="C15" s="5" t="s">
        <v>3</v>
      </c>
      <c r="D15" s="5" t="s">
        <v>15</v>
      </c>
      <c r="E15" s="5" t="s">
        <v>47</v>
      </c>
      <c r="F15" s="6">
        <f>SUM(F14,F7)</f>
        <v>8869819849</v>
      </c>
      <c r="G15" s="6">
        <f t="shared" ref="G15:K15" si="2">SUM(G14,G7)</f>
        <v>11400020739</v>
      </c>
      <c r="H15" s="6">
        <f t="shared" si="2"/>
        <v>8872282684</v>
      </c>
      <c r="I15" s="6">
        <f t="shared" si="2"/>
        <v>10574452833</v>
      </c>
      <c r="J15" s="6">
        <f t="shared" si="2"/>
        <v>10472393439</v>
      </c>
      <c r="K15" s="6">
        <f t="shared" si="2"/>
        <v>7355733086</v>
      </c>
      <c r="L15" s="11"/>
      <c r="M15" s="11"/>
      <c r="N15" s="11"/>
      <c r="O15" s="11"/>
      <c r="P15" s="11"/>
      <c r="Q15" s="11"/>
    </row>
    <row r="16" spans="1:17" x14ac:dyDescent="0.25">
      <c r="A16" s="16">
        <v>15</v>
      </c>
      <c r="B16" s="17" t="s">
        <v>2</v>
      </c>
      <c r="C16" s="2" t="s">
        <v>3</v>
      </c>
      <c r="D16" s="2" t="s">
        <v>39</v>
      </c>
      <c r="E16" s="2" t="s">
        <v>21</v>
      </c>
      <c r="F16" s="1">
        <v>357759805</v>
      </c>
      <c r="G16" s="1">
        <v>493407935</v>
      </c>
      <c r="H16" s="1">
        <v>344776389</v>
      </c>
      <c r="I16" s="1">
        <v>923347988</v>
      </c>
      <c r="J16" s="1">
        <v>871555042</v>
      </c>
      <c r="K16" s="1">
        <v>966975322</v>
      </c>
      <c r="L16" s="11"/>
      <c r="M16" s="11"/>
      <c r="N16" s="11"/>
      <c r="O16" s="11"/>
      <c r="P16" s="11"/>
      <c r="Q16" s="11"/>
    </row>
    <row r="17" spans="1:17" x14ac:dyDescent="0.25">
      <c r="A17" s="16">
        <v>16</v>
      </c>
      <c r="B17" s="17" t="s">
        <v>2</v>
      </c>
      <c r="C17" s="2" t="s">
        <v>3</v>
      </c>
      <c r="D17" s="2" t="s">
        <v>39</v>
      </c>
      <c r="E17" s="2" t="s">
        <v>22</v>
      </c>
      <c r="F17" s="1">
        <v>150370338</v>
      </c>
      <c r="G17" s="1">
        <v>615334819</v>
      </c>
      <c r="H17" s="1">
        <v>638431384</v>
      </c>
      <c r="I17" s="1">
        <v>956351084</v>
      </c>
      <c r="J17" s="1">
        <v>463385129</v>
      </c>
      <c r="K17" s="1">
        <v>123111329</v>
      </c>
      <c r="L17" s="11"/>
      <c r="M17" s="11"/>
      <c r="N17" s="11"/>
      <c r="O17" s="11"/>
      <c r="P17" s="11"/>
      <c r="Q17" s="11"/>
    </row>
    <row r="18" spans="1:17" x14ac:dyDescent="0.25">
      <c r="A18" s="16">
        <v>17</v>
      </c>
      <c r="B18" s="17" t="s">
        <v>2</v>
      </c>
      <c r="C18" s="2" t="s">
        <v>3</v>
      </c>
      <c r="D18" s="2" t="s">
        <v>39</v>
      </c>
      <c r="E18" s="2" t="s">
        <v>23</v>
      </c>
      <c r="F18" s="1">
        <v>334942436</v>
      </c>
      <c r="G18" s="1">
        <v>593990745</v>
      </c>
      <c r="H18" s="1">
        <v>64976326</v>
      </c>
      <c r="I18" s="1">
        <v>653795991</v>
      </c>
      <c r="J18" s="1">
        <v>39021794</v>
      </c>
      <c r="K18" s="1">
        <v>731454224</v>
      </c>
      <c r="L18" s="11"/>
      <c r="M18" s="11"/>
      <c r="N18" s="11"/>
      <c r="O18" s="11"/>
      <c r="P18" s="11"/>
      <c r="Q18" s="11"/>
    </row>
    <row r="19" spans="1:17" x14ac:dyDescent="0.25">
      <c r="A19" s="16">
        <v>18</v>
      </c>
      <c r="B19" s="17" t="s">
        <v>2</v>
      </c>
      <c r="C19" s="2" t="s">
        <v>3</v>
      </c>
      <c r="D19" s="2" t="s">
        <v>39</v>
      </c>
      <c r="E19" s="2" t="s">
        <v>24</v>
      </c>
      <c r="F19" s="1">
        <v>999301227</v>
      </c>
      <c r="G19" s="1">
        <v>642551804</v>
      </c>
      <c r="H19" s="1">
        <v>390362981</v>
      </c>
      <c r="I19" s="1">
        <v>880965837</v>
      </c>
      <c r="J19" s="1">
        <v>645192107</v>
      </c>
      <c r="K19" s="1">
        <v>647266714</v>
      </c>
      <c r="L19" s="11"/>
      <c r="M19" s="11"/>
      <c r="N19" s="11"/>
      <c r="O19" s="11"/>
      <c r="P19" s="11"/>
      <c r="Q19" s="11"/>
    </row>
    <row r="20" spans="1:17" x14ac:dyDescent="0.25">
      <c r="A20" s="16">
        <v>19</v>
      </c>
      <c r="B20" s="17" t="s">
        <v>2</v>
      </c>
      <c r="C20" s="2" t="s">
        <v>3</v>
      </c>
      <c r="D20" s="2" t="s">
        <v>39</v>
      </c>
      <c r="E20" s="2" t="s">
        <v>25</v>
      </c>
      <c r="F20" s="1">
        <v>233081611</v>
      </c>
      <c r="G20" s="1">
        <v>916398213</v>
      </c>
      <c r="H20" s="1">
        <v>487845343</v>
      </c>
      <c r="I20" s="1">
        <v>244880889</v>
      </c>
      <c r="J20" s="1">
        <v>380590035</v>
      </c>
      <c r="K20" s="1">
        <v>133894516</v>
      </c>
      <c r="L20" s="11"/>
      <c r="M20" s="11"/>
      <c r="N20" s="11"/>
      <c r="O20" s="11"/>
      <c r="P20" s="11"/>
      <c r="Q20" s="11"/>
    </row>
    <row r="21" spans="1:17" x14ac:dyDescent="0.25">
      <c r="A21" s="16">
        <v>20</v>
      </c>
      <c r="B21" s="17" t="s">
        <v>2</v>
      </c>
      <c r="C21" s="2" t="s">
        <v>3</v>
      </c>
      <c r="D21" s="2" t="s">
        <v>39</v>
      </c>
      <c r="E21" s="2" t="s">
        <v>26</v>
      </c>
      <c r="F21" s="1">
        <v>872753992</v>
      </c>
      <c r="G21" s="1">
        <v>983620671</v>
      </c>
      <c r="H21" s="1">
        <v>25983278</v>
      </c>
      <c r="I21" s="1">
        <v>877290617</v>
      </c>
      <c r="J21" s="1">
        <v>932426949</v>
      </c>
      <c r="K21" s="1">
        <v>247967907</v>
      </c>
      <c r="L21" s="11"/>
      <c r="M21" s="11"/>
      <c r="N21" s="11"/>
      <c r="O21" s="11"/>
      <c r="P21" s="11"/>
      <c r="Q21" s="11"/>
    </row>
    <row r="22" spans="1:17" x14ac:dyDescent="0.25">
      <c r="A22" s="16">
        <v>21</v>
      </c>
      <c r="B22" s="17" t="s">
        <v>2</v>
      </c>
      <c r="C22" s="2" t="s">
        <v>3</v>
      </c>
      <c r="D22" s="2" t="s">
        <v>39</v>
      </c>
      <c r="E22" s="2" t="s">
        <v>27</v>
      </c>
      <c r="F22" s="1">
        <v>257784384</v>
      </c>
      <c r="G22" s="1">
        <v>95396253</v>
      </c>
      <c r="H22" s="1">
        <v>619534515</v>
      </c>
      <c r="I22" s="1">
        <v>715685671</v>
      </c>
      <c r="J22" s="1">
        <v>233621024</v>
      </c>
      <c r="K22" s="1">
        <v>680936048</v>
      </c>
      <c r="L22" s="11"/>
      <c r="M22" s="11"/>
      <c r="N22" s="11"/>
      <c r="O22" s="11"/>
      <c r="P22" s="11"/>
      <c r="Q22" s="11"/>
    </row>
    <row r="23" spans="1:17" x14ac:dyDescent="0.25">
      <c r="A23" s="16">
        <v>22</v>
      </c>
      <c r="B23" s="17" t="s">
        <v>2</v>
      </c>
      <c r="C23" s="2" t="s">
        <v>3</v>
      </c>
      <c r="D23" s="2" t="s">
        <v>39</v>
      </c>
      <c r="E23" s="2" t="s">
        <v>28</v>
      </c>
      <c r="F23" s="1">
        <v>377787846</v>
      </c>
      <c r="G23" s="1">
        <v>995692434</v>
      </c>
      <c r="H23" s="1">
        <v>477722183</v>
      </c>
      <c r="I23" s="1">
        <v>24995021</v>
      </c>
      <c r="J23" s="1">
        <v>76944473</v>
      </c>
      <c r="K23" s="1">
        <v>108647941</v>
      </c>
      <c r="L23" s="11"/>
      <c r="M23" s="11"/>
      <c r="N23" s="11"/>
      <c r="O23" s="11"/>
      <c r="P23" s="11"/>
      <c r="Q23" s="11"/>
    </row>
    <row r="24" spans="1:17" x14ac:dyDescent="0.25">
      <c r="A24" s="16">
        <v>23</v>
      </c>
      <c r="B24" s="17" t="s">
        <v>2</v>
      </c>
      <c r="C24" s="5" t="s">
        <v>3</v>
      </c>
      <c r="D24" s="5" t="s">
        <v>15</v>
      </c>
      <c r="E24" s="5" t="s">
        <v>48</v>
      </c>
      <c r="F24" s="6">
        <f>SUM(F16:F23)</f>
        <v>3583781639</v>
      </c>
      <c r="G24" s="6">
        <f t="shared" ref="G24:K24" si="3">SUM(G16:G23)</f>
        <v>5336392874</v>
      </c>
      <c r="H24" s="6">
        <f t="shared" si="3"/>
        <v>3049632399</v>
      </c>
      <c r="I24" s="6">
        <f t="shared" si="3"/>
        <v>5277313098</v>
      </c>
      <c r="J24" s="6">
        <f t="shared" si="3"/>
        <v>3642736553</v>
      </c>
      <c r="K24" s="6">
        <f t="shared" si="3"/>
        <v>3640254001</v>
      </c>
      <c r="L24" s="11"/>
      <c r="M24" s="11"/>
      <c r="N24" s="11"/>
      <c r="O24" s="11"/>
      <c r="P24" s="11"/>
      <c r="Q24" s="11"/>
    </row>
    <row r="25" spans="1:17" x14ac:dyDescent="0.25">
      <c r="A25" s="16">
        <v>24</v>
      </c>
      <c r="B25" s="17" t="s">
        <v>2</v>
      </c>
      <c r="C25" s="2" t="s">
        <v>3</v>
      </c>
      <c r="D25" s="2" t="s">
        <v>30</v>
      </c>
      <c r="E25" s="2" t="s">
        <v>33</v>
      </c>
      <c r="F25" s="1">
        <v>813127084</v>
      </c>
      <c r="G25" s="1">
        <v>605968357</v>
      </c>
      <c r="H25" s="1">
        <v>89386021</v>
      </c>
      <c r="I25" s="1">
        <v>942051957</v>
      </c>
      <c r="J25" s="1">
        <v>634150419</v>
      </c>
      <c r="K25" s="1">
        <v>464274689</v>
      </c>
      <c r="L25" s="11"/>
      <c r="M25" s="11"/>
      <c r="N25" s="11"/>
      <c r="O25" s="11"/>
      <c r="P25" s="11"/>
      <c r="Q25" s="11"/>
    </row>
    <row r="26" spans="1:17" x14ac:dyDescent="0.25">
      <c r="A26" s="16">
        <v>25</v>
      </c>
      <c r="B26" s="17" t="s">
        <v>2</v>
      </c>
      <c r="C26" s="2" t="s">
        <v>3</v>
      </c>
      <c r="D26" s="2" t="s">
        <v>30</v>
      </c>
      <c r="E26" s="2" t="s">
        <v>34</v>
      </c>
      <c r="F26" s="1">
        <v>214327045</v>
      </c>
      <c r="G26" s="1">
        <v>526075613</v>
      </c>
      <c r="H26" s="1">
        <v>277484005</v>
      </c>
      <c r="I26" s="1">
        <v>363903955</v>
      </c>
      <c r="J26" s="1">
        <v>735256919</v>
      </c>
      <c r="K26" s="1">
        <v>41740022</v>
      </c>
      <c r="L26" s="11"/>
      <c r="M26" s="11"/>
      <c r="N26" s="11"/>
      <c r="O26" s="11"/>
      <c r="P26" s="11"/>
      <c r="Q26" s="11"/>
    </row>
    <row r="27" spans="1:17" x14ac:dyDescent="0.25">
      <c r="A27" s="16">
        <v>26</v>
      </c>
      <c r="B27" s="17" t="s">
        <v>2</v>
      </c>
      <c r="C27" s="2" t="s">
        <v>3</v>
      </c>
      <c r="D27" s="2" t="s">
        <v>30</v>
      </c>
      <c r="E27" s="2" t="s">
        <v>35</v>
      </c>
      <c r="F27" s="1">
        <v>289975883</v>
      </c>
      <c r="G27" s="1">
        <v>554978808</v>
      </c>
      <c r="H27" s="1">
        <v>128651546</v>
      </c>
      <c r="I27" s="1">
        <v>364666007</v>
      </c>
      <c r="J27" s="1">
        <v>209645345</v>
      </c>
      <c r="K27" s="1">
        <v>846019529</v>
      </c>
      <c r="L27" s="11"/>
      <c r="M27" s="11"/>
      <c r="N27" s="11"/>
      <c r="O27" s="11"/>
      <c r="P27" s="11"/>
      <c r="Q27" s="11"/>
    </row>
    <row r="28" spans="1:17" x14ac:dyDescent="0.25">
      <c r="A28" s="16">
        <v>27</v>
      </c>
      <c r="B28" s="17" t="s">
        <v>2</v>
      </c>
      <c r="C28" s="2" t="s">
        <v>3</v>
      </c>
      <c r="D28" s="2" t="s">
        <v>30</v>
      </c>
      <c r="E28" s="2" t="s">
        <v>36</v>
      </c>
      <c r="F28" s="1">
        <v>182203687</v>
      </c>
      <c r="G28" s="1">
        <v>760697495</v>
      </c>
      <c r="H28" s="1">
        <v>727179591</v>
      </c>
      <c r="I28" s="1">
        <v>953902248</v>
      </c>
      <c r="J28" s="1">
        <v>991456615</v>
      </c>
      <c r="K28" s="1">
        <v>566692023</v>
      </c>
      <c r="L28" s="11"/>
      <c r="M28" s="11"/>
      <c r="N28" s="11"/>
      <c r="O28" s="11"/>
      <c r="P28" s="11"/>
      <c r="Q28" s="11"/>
    </row>
    <row r="29" spans="1:17" x14ac:dyDescent="0.25">
      <c r="A29" s="16">
        <v>28</v>
      </c>
      <c r="B29" s="17" t="s">
        <v>2</v>
      </c>
      <c r="C29" s="2" t="s">
        <v>3</v>
      </c>
      <c r="D29" s="2" t="s">
        <v>30</v>
      </c>
      <c r="E29" s="2" t="s">
        <v>37</v>
      </c>
      <c r="F29" s="1">
        <v>974498778</v>
      </c>
      <c r="G29" s="1">
        <v>889257259</v>
      </c>
      <c r="H29" s="1">
        <v>126133075</v>
      </c>
      <c r="I29" s="1">
        <v>601893222</v>
      </c>
      <c r="J29" s="1">
        <v>796901469</v>
      </c>
      <c r="K29" s="1">
        <v>209876456</v>
      </c>
      <c r="L29" s="11"/>
      <c r="M29" s="11"/>
      <c r="N29" s="11"/>
      <c r="O29" s="11"/>
      <c r="P29" s="11"/>
      <c r="Q29" s="11"/>
    </row>
    <row r="30" spans="1:17" x14ac:dyDescent="0.25">
      <c r="A30" s="16">
        <v>29</v>
      </c>
      <c r="B30" s="17" t="s">
        <v>2</v>
      </c>
      <c r="C30" s="2" t="s">
        <v>3</v>
      </c>
      <c r="D30" s="2" t="s">
        <v>30</v>
      </c>
      <c r="E30" s="2" t="s">
        <v>38</v>
      </c>
      <c r="F30" s="1">
        <v>832575942</v>
      </c>
      <c r="G30" s="1">
        <v>641360556</v>
      </c>
      <c r="H30" s="1">
        <v>528051958</v>
      </c>
      <c r="I30" s="1">
        <v>227853677</v>
      </c>
      <c r="J30" s="1">
        <v>536834492</v>
      </c>
      <c r="K30" s="1">
        <v>4530586</v>
      </c>
      <c r="L30" s="11"/>
      <c r="M30" s="11"/>
      <c r="N30" s="11"/>
      <c r="O30" s="11"/>
      <c r="P30" s="11"/>
      <c r="Q30" s="11"/>
    </row>
    <row r="31" spans="1:17" x14ac:dyDescent="0.25">
      <c r="A31" s="16">
        <v>30</v>
      </c>
      <c r="B31" s="17" t="s">
        <v>2</v>
      </c>
      <c r="C31" s="2" t="s">
        <v>3</v>
      </c>
      <c r="D31" s="2" t="s">
        <v>30</v>
      </c>
      <c r="E31" s="2" t="s">
        <v>53</v>
      </c>
      <c r="F31" s="1">
        <v>711951037</v>
      </c>
      <c r="G31" s="1">
        <v>562764498</v>
      </c>
      <c r="H31" s="1">
        <v>703019658</v>
      </c>
      <c r="I31" s="1">
        <v>70639543</v>
      </c>
      <c r="J31" s="1">
        <v>507990745</v>
      </c>
      <c r="K31" s="1">
        <v>587718804</v>
      </c>
      <c r="L31" s="11"/>
      <c r="M31" s="11"/>
      <c r="N31" s="11"/>
      <c r="O31" s="11"/>
      <c r="P31" s="11"/>
      <c r="Q31" s="11"/>
    </row>
    <row r="32" spans="1:17" x14ac:dyDescent="0.25">
      <c r="A32" s="16">
        <v>31</v>
      </c>
      <c r="B32" s="17" t="s">
        <v>2</v>
      </c>
      <c r="C32" s="5" t="s">
        <v>3</v>
      </c>
      <c r="D32" s="5" t="s">
        <v>15</v>
      </c>
      <c r="E32" s="5" t="s">
        <v>49</v>
      </c>
      <c r="F32" s="6">
        <f>SUM(F25:F31)</f>
        <v>4018659456</v>
      </c>
      <c r="G32" s="6">
        <f t="shared" ref="G32:K32" si="4">SUM(G25:G31)</f>
        <v>4541102586</v>
      </c>
      <c r="H32" s="6">
        <f t="shared" si="4"/>
        <v>2579905854</v>
      </c>
      <c r="I32" s="6">
        <f t="shared" si="4"/>
        <v>3524910609</v>
      </c>
      <c r="J32" s="6">
        <f t="shared" si="4"/>
        <v>4412236004</v>
      </c>
      <c r="K32" s="6">
        <f t="shared" si="4"/>
        <v>2720852109</v>
      </c>
      <c r="L32" s="11"/>
      <c r="M32" s="11"/>
      <c r="N32" s="11"/>
      <c r="O32" s="11"/>
      <c r="P32" s="11"/>
      <c r="Q32" s="11"/>
    </row>
    <row r="33" spans="1:17" x14ac:dyDescent="0.25">
      <c r="A33" s="16">
        <v>32</v>
      </c>
      <c r="B33" s="17" t="s">
        <v>2</v>
      </c>
      <c r="C33" s="5" t="s">
        <v>3</v>
      </c>
      <c r="D33" s="5" t="s">
        <v>15</v>
      </c>
      <c r="E33" s="5" t="s">
        <v>50</v>
      </c>
      <c r="F33" s="6">
        <f>SUM(F32,F24)</f>
        <v>7602441095</v>
      </c>
      <c r="G33" s="6">
        <f t="shared" ref="G33:K33" si="5">SUM(G32,G24)</f>
        <v>9877495460</v>
      </c>
      <c r="H33" s="6">
        <f t="shared" si="5"/>
        <v>5629538253</v>
      </c>
      <c r="I33" s="6">
        <f t="shared" si="5"/>
        <v>8802223707</v>
      </c>
      <c r="J33" s="6">
        <f t="shared" si="5"/>
        <v>8054972557</v>
      </c>
      <c r="K33" s="6">
        <f t="shared" si="5"/>
        <v>6361106110</v>
      </c>
      <c r="L33" s="11"/>
      <c r="M33" s="11"/>
      <c r="N33" s="11"/>
      <c r="O33" s="11"/>
      <c r="P33" s="11"/>
      <c r="Q33" s="11"/>
    </row>
    <row r="34" spans="1:17" x14ac:dyDescent="0.25">
      <c r="A34" s="16">
        <v>33</v>
      </c>
      <c r="B34" s="17" t="s">
        <v>2</v>
      </c>
      <c r="C34" s="2" t="s">
        <v>3</v>
      </c>
      <c r="D34" s="2" t="s">
        <v>44</v>
      </c>
      <c r="E34" s="2" t="s">
        <v>40</v>
      </c>
      <c r="F34" s="1">
        <v>733777818</v>
      </c>
      <c r="G34" s="1">
        <v>258066039</v>
      </c>
      <c r="H34" s="1">
        <v>928511189</v>
      </c>
      <c r="I34" s="1">
        <v>151752686</v>
      </c>
      <c r="J34" s="1">
        <v>488920934</v>
      </c>
      <c r="K34" s="1">
        <v>449605915</v>
      </c>
      <c r="L34" s="11"/>
      <c r="M34" s="11"/>
      <c r="N34" s="11"/>
      <c r="O34" s="11"/>
      <c r="P34" s="11"/>
      <c r="Q34" s="11"/>
    </row>
    <row r="35" spans="1:17" x14ac:dyDescent="0.25">
      <c r="A35" s="16">
        <v>34</v>
      </c>
      <c r="B35" s="17" t="s">
        <v>2</v>
      </c>
      <c r="C35" s="2" t="s">
        <v>3</v>
      </c>
      <c r="D35" s="2" t="s">
        <v>44</v>
      </c>
      <c r="E35" s="2" t="s">
        <v>41</v>
      </c>
      <c r="F35" s="1">
        <v>7966065</v>
      </c>
      <c r="G35" s="1">
        <v>227416809</v>
      </c>
      <c r="H35" s="1">
        <v>852521978</v>
      </c>
      <c r="I35" s="1">
        <v>315788677</v>
      </c>
      <c r="J35" s="1">
        <v>526676875</v>
      </c>
      <c r="K35" s="1">
        <v>170605845</v>
      </c>
      <c r="L35" s="11"/>
      <c r="M35" s="11"/>
      <c r="N35" s="11"/>
      <c r="O35" s="11"/>
      <c r="P35" s="11"/>
      <c r="Q35" s="11"/>
    </row>
    <row r="36" spans="1:17" x14ac:dyDescent="0.25">
      <c r="A36" s="16">
        <v>35</v>
      </c>
      <c r="B36" s="17" t="s">
        <v>2</v>
      </c>
      <c r="C36" s="2" t="s">
        <v>3</v>
      </c>
      <c r="D36" s="2" t="s">
        <v>44</v>
      </c>
      <c r="E36" s="2" t="s">
        <v>42</v>
      </c>
      <c r="F36" s="1">
        <v>90193663</v>
      </c>
      <c r="G36" s="1">
        <v>118066838</v>
      </c>
      <c r="H36" s="1">
        <v>763466101</v>
      </c>
      <c r="I36" s="1">
        <v>959972014</v>
      </c>
      <c r="J36" s="1">
        <v>834966868</v>
      </c>
      <c r="K36" s="1">
        <v>214381235</v>
      </c>
      <c r="L36" s="11"/>
      <c r="M36" s="11"/>
      <c r="N36" s="11"/>
      <c r="O36" s="11"/>
      <c r="P36" s="11"/>
      <c r="Q36" s="11"/>
    </row>
    <row r="37" spans="1:17" x14ac:dyDescent="0.25">
      <c r="A37" s="16">
        <v>36</v>
      </c>
      <c r="B37" s="17" t="s">
        <v>2</v>
      </c>
      <c r="C37" s="2" t="s">
        <v>3</v>
      </c>
      <c r="D37" s="2" t="s">
        <v>44</v>
      </c>
      <c r="E37" s="2" t="s">
        <v>43</v>
      </c>
      <c r="F37" s="1">
        <v>435441208</v>
      </c>
      <c r="G37" s="1">
        <v>918975593</v>
      </c>
      <c r="H37" s="1">
        <v>698245163</v>
      </c>
      <c r="I37" s="1">
        <v>344715749</v>
      </c>
      <c r="J37" s="1">
        <v>566856205</v>
      </c>
      <c r="K37" s="1">
        <v>160033981</v>
      </c>
      <c r="L37" s="11"/>
      <c r="M37" s="11"/>
      <c r="N37" s="11"/>
      <c r="O37" s="11"/>
      <c r="P37" s="11"/>
      <c r="Q37" s="11"/>
    </row>
    <row r="38" spans="1:17" x14ac:dyDescent="0.25">
      <c r="A38" s="16">
        <v>37</v>
      </c>
      <c r="B38" s="17" t="s">
        <v>2</v>
      </c>
      <c r="C38" s="5" t="s">
        <v>3</v>
      </c>
      <c r="D38" s="5" t="s">
        <v>15</v>
      </c>
      <c r="E38" s="5" t="s">
        <v>51</v>
      </c>
      <c r="F38" s="6">
        <f>SUM(F34:F37)</f>
        <v>1267378754</v>
      </c>
      <c r="G38" s="6">
        <f t="shared" ref="G38:K38" si="6">SUM(G34:G37)</f>
        <v>1522525279</v>
      </c>
      <c r="H38" s="6">
        <f t="shared" si="6"/>
        <v>3242744431</v>
      </c>
      <c r="I38" s="6">
        <f t="shared" si="6"/>
        <v>1772229126</v>
      </c>
      <c r="J38" s="6">
        <f t="shared" si="6"/>
        <v>2417420882</v>
      </c>
      <c r="K38" s="6">
        <f t="shared" si="6"/>
        <v>994626976</v>
      </c>
      <c r="L38" s="11"/>
      <c r="M38" s="11"/>
      <c r="N38" s="11"/>
      <c r="O38" s="11"/>
      <c r="P38" s="11"/>
      <c r="Q38" s="11"/>
    </row>
    <row r="39" spans="1:17" x14ac:dyDescent="0.25">
      <c r="A39" s="16">
        <v>38</v>
      </c>
      <c r="B39" s="17" t="s">
        <v>2</v>
      </c>
      <c r="C39" s="5" t="s">
        <v>3</v>
      </c>
      <c r="D39" s="5" t="s">
        <v>15</v>
      </c>
      <c r="E39" s="5" t="s">
        <v>52</v>
      </c>
      <c r="F39" s="6">
        <f>SUM(F38,F33)</f>
        <v>8869819849</v>
      </c>
      <c r="G39" s="6">
        <f t="shared" ref="G39:K39" si="7">SUM(G38,G33)</f>
        <v>11400020739</v>
      </c>
      <c r="H39" s="6">
        <f t="shared" si="7"/>
        <v>8872282684</v>
      </c>
      <c r="I39" s="6">
        <f t="shared" si="7"/>
        <v>10574452833</v>
      </c>
      <c r="J39" s="6">
        <f t="shared" si="7"/>
        <v>10472393439</v>
      </c>
      <c r="K39" s="6">
        <f t="shared" si="7"/>
        <v>7355733086</v>
      </c>
      <c r="L39" s="11"/>
      <c r="M39" s="11"/>
      <c r="N39" s="11"/>
      <c r="O39" s="11"/>
      <c r="P39" s="11"/>
      <c r="Q39" s="11"/>
    </row>
    <row r="40" spans="1:17" x14ac:dyDescent="0.25">
      <c r="A40" s="16">
        <v>39</v>
      </c>
      <c r="B40" s="17" t="s">
        <v>2</v>
      </c>
      <c r="C40" s="12" t="s">
        <v>85</v>
      </c>
      <c r="D40" s="12" t="s">
        <v>87</v>
      </c>
      <c r="E40" s="12" t="s">
        <v>62</v>
      </c>
      <c r="F40" s="13">
        <v>10195553186</v>
      </c>
      <c r="G40" s="13">
        <v>11877329244</v>
      </c>
      <c r="H40" s="13">
        <v>13342929078</v>
      </c>
      <c r="I40" s="13">
        <v>15340510909</v>
      </c>
      <c r="J40" s="13">
        <v>17547391128</v>
      </c>
      <c r="K40" s="13">
        <v>20992787274</v>
      </c>
      <c r="L40" s="11"/>
      <c r="M40" s="11"/>
      <c r="N40" s="11"/>
      <c r="O40" s="11"/>
      <c r="P40" s="11"/>
      <c r="Q40" s="11"/>
    </row>
    <row r="41" spans="1:17" x14ac:dyDescent="0.25">
      <c r="A41" s="16">
        <v>40</v>
      </c>
      <c r="B41" s="17" t="s">
        <v>2</v>
      </c>
      <c r="C41" s="12" t="s">
        <v>85</v>
      </c>
      <c r="D41" s="12" t="s">
        <v>87</v>
      </c>
      <c r="E41" s="12" t="s">
        <v>63</v>
      </c>
      <c r="F41" s="13">
        <v>25042524</v>
      </c>
      <c r="G41" s="13">
        <v>49098174</v>
      </c>
      <c r="H41" s="13">
        <v>70362581</v>
      </c>
      <c r="I41" s="13">
        <v>139908779</v>
      </c>
      <c r="J41" s="13">
        <v>160691571</v>
      </c>
      <c r="K41" s="13">
        <v>189967562</v>
      </c>
      <c r="L41" s="11"/>
      <c r="M41" s="11"/>
      <c r="N41" s="11"/>
      <c r="O41" s="11"/>
      <c r="P41" s="11"/>
      <c r="Q41" s="11"/>
    </row>
    <row r="42" spans="1:17" x14ac:dyDescent="0.25">
      <c r="A42" s="16">
        <v>41</v>
      </c>
      <c r="B42" s="17" t="s">
        <v>2</v>
      </c>
      <c r="C42" s="14" t="s">
        <v>85</v>
      </c>
      <c r="D42" s="14" t="s">
        <v>86</v>
      </c>
      <c r="E42" s="14" t="s">
        <v>64</v>
      </c>
      <c r="F42" s="15">
        <f>SUM(F40:F41)</f>
        <v>10220595710</v>
      </c>
      <c r="G42" s="15">
        <f>SUM(G40:G41)</f>
        <v>11926427418</v>
      </c>
      <c r="H42" s="15">
        <f t="shared" ref="H42:K42" si="8">SUM(H40:H41)</f>
        <v>13413291659</v>
      </c>
      <c r="I42" s="15">
        <f t="shared" si="8"/>
        <v>15480419688</v>
      </c>
      <c r="J42" s="15">
        <f t="shared" si="8"/>
        <v>17708082699</v>
      </c>
      <c r="K42" s="15">
        <f t="shared" si="8"/>
        <v>21182754836</v>
      </c>
      <c r="L42" s="11"/>
      <c r="M42" s="11"/>
      <c r="N42" s="11"/>
      <c r="O42" s="11"/>
      <c r="P42" s="11"/>
      <c r="Q42" s="11"/>
    </row>
    <row r="43" spans="1:17" x14ac:dyDescent="0.25">
      <c r="A43" s="16">
        <v>42</v>
      </c>
      <c r="B43" s="17" t="s">
        <v>2</v>
      </c>
      <c r="C43" s="12" t="s">
        <v>85</v>
      </c>
      <c r="D43" s="12" t="s">
        <v>87</v>
      </c>
      <c r="E43" s="12" t="s">
        <v>65</v>
      </c>
      <c r="F43" s="13">
        <v>-3840463547</v>
      </c>
      <c r="G43" s="13">
        <v>-4877526063</v>
      </c>
      <c r="H43" s="13">
        <v>-6022404941</v>
      </c>
      <c r="I43" s="13">
        <v>-7284007661</v>
      </c>
      <c r="J43" s="13">
        <v>-7618358388</v>
      </c>
      <c r="K43" s="13">
        <v>-9259931780</v>
      </c>
      <c r="L43" s="11"/>
      <c r="M43" s="11"/>
      <c r="N43" s="11"/>
      <c r="O43" s="11"/>
      <c r="P43" s="11"/>
      <c r="Q43" s="11"/>
    </row>
    <row r="44" spans="1:17" x14ac:dyDescent="0.25">
      <c r="A44" s="16">
        <v>43</v>
      </c>
      <c r="B44" s="17" t="s">
        <v>2</v>
      </c>
      <c r="C44" s="12" t="s">
        <v>85</v>
      </c>
      <c r="D44" s="12" t="s">
        <v>87</v>
      </c>
      <c r="E44" s="12" t="s">
        <v>66</v>
      </c>
      <c r="F44" s="13">
        <v>-431999761</v>
      </c>
      <c r="G44" s="13">
        <v>-560479596</v>
      </c>
      <c r="H44" s="13">
        <v>-329165574</v>
      </c>
      <c r="I44" s="13">
        <v>-404230813</v>
      </c>
      <c r="J44" s="13">
        <v>-409292466</v>
      </c>
      <c r="K44" s="13">
        <v>-498877943</v>
      </c>
      <c r="L44" s="11"/>
      <c r="M44" s="11"/>
      <c r="N44" s="11"/>
      <c r="O44" s="11"/>
      <c r="P44" s="11"/>
      <c r="Q44" s="11"/>
    </row>
    <row r="45" spans="1:17" x14ac:dyDescent="0.25">
      <c r="A45" s="16">
        <v>44</v>
      </c>
      <c r="B45" s="17" t="s">
        <v>2</v>
      </c>
      <c r="C45" s="12" t="s">
        <v>85</v>
      </c>
      <c r="D45" s="12" t="s">
        <v>87</v>
      </c>
      <c r="E45" s="12" t="s">
        <v>67</v>
      </c>
      <c r="F45" s="13">
        <v>-750419677</v>
      </c>
      <c r="G45" s="13">
        <v>-892642621</v>
      </c>
      <c r="H45" s="13">
        <v>-879109943</v>
      </c>
      <c r="I45" s="13">
        <v>-935612907</v>
      </c>
      <c r="J45" s="13">
        <v>-1053701205</v>
      </c>
      <c r="K45" s="13">
        <v>-1198891415</v>
      </c>
      <c r="L45" s="11"/>
      <c r="M45" s="11"/>
      <c r="N45" s="11"/>
      <c r="O45" s="11"/>
      <c r="P45" s="11"/>
      <c r="Q45" s="11"/>
    </row>
    <row r="46" spans="1:17" x14ac:dyDescent="0.25">
      <c r="A46" s="16">
        <v>45</v>
      </c>
      <c r="B46" s="17" t="s">
        <v>2</v>
      </c>
      <c r="C46" s="12" t="s">
        <v>85</v>
      </c>
      <c r="D46" s="12" t="s">
        <v>87</v>
      </c>
      <c r="E46" s="12" t="s">
        <v>68</v>
      </c>
      <c r="F46" s="13">
        <v>-1901596942</v>
      </c>
      <c r="G46" s="13">
        <v>-2158735307</v>
      </c>
      <c r="H46" s="13">
        <v>-2674743878</v>
      </c>
      <c r="I46" s="13">
        <v>-2853492329</v>
      </c>
      <c r="J46" s="13">
        <v>-3077866825</v>
      </c>
      <c r="K46" s="13">
        <v>-3785497514</v>
      </c>
      <c r="L46" s="11"/>
      <c r="M46" s="11"/>
      <c r="N46" s="11"/>
      <c r="O46" s="11"/>
      <c r="P46" s="11"/>
      <c r="Q46" s="11"/>
    </row>
    <row r="47" spans="1:17" x14ac:dyDescent="0.25">
      <c r="A47" s="16">
        <v>46</v>
      </c>
      <c r="B47" s="17" t="s">
        <v>2</v>
      </c>
      <c r="C47" s="12" t="s">
        <v>85</v>
      </c>
      <c r="D47" s="12" t="s">
        <v>87</v>
      </c>
      <c r="E47" s="12" t="s">
        <v>69</v>
      </c>
      <c r="F47" s="13">
        <v>-285579483</v>
      </c>
      <c r="G47" s="13">
        <v>-274481700</v>
      </c>
      <c r="H47" s="13">
        <v>-412438319</v>
      </c>
      <c r="I47" s="13">
        <v>-428057267</v>
      </c>
      <c r="J47" s="13">
        <v>-353825863</v>
      </c>
      <c r="K47" s="13">
        <v>-554883285</v>
      </c>
      <c r="L47" s="11"/>
      <c r="M47" s="11"/>
      <c r="N47" s="11"/>
      <c r="O47" s="11"/>
      <c r="P47" s="11"/>
      <c r="Q47" s="11"/>
    </row>
    <row r="48" spans="1:17" x14ac:dyDescent="0.25">
      <c r="A48" s="16">
        <v>47</v>
      </c>
      <c r="B48" s="17" t="s">
        <v>2</v>
      </c>
      <c r="C48" s="12" t="s">
        <v>85</v>
      </c>
      <c r="D48" s="12" t="s">
        <v>87</v>
      </c>
      <c r="E48" s="12" t="s">
        <v>70</v>
      </c>
      <c r="F48" s="13">
        <v>-464821104</v>
      </c>
      <c r="G48" s="13">
        <v>-535247697</v>
      </c>
      <c r="H48" s="13">
        <v>-594665144</v>
      </c>
      <c r="I48" s="13">
        <v>-706692047</v>
      </c>
      <c r="J48" s="13">
        <v>-777829289</v>
      </c>
      <c r="K48" s="13">
        <v>-106721467</v>
      </c>
      <c r="L48" s="11"/>
      <c r="M48" s="11"/>
      <c r="N48" s="11"/>
      <c r="O48" s="11"/>
      <c r="P48" s="11"/>
      <c r="Q48" s="11"/>
    </row>
    <row r="49" spans="1:17" x14ac:dyDescent="0.25">
      <c r="A49" s="16">
        <v>48</v>
      </c>
      <c r="B49" s="17" t="s">
        <v>2</v>
      </c>
      <c r="C49" s="12" t="s">
        <v>85</v>
      </c>
      <c r="D49" s="12" t="s">
        <v>87</v>
      </c>
      <c r="E49" s="12" t="s">
        <v>71</v>
      </c>
      <c r="F49" s="13">
        <v>-704202705</v>
      </c>
      <c r="G49" s="13">
        <v>-475977097</v>
      </c>
      <c r="H49" s="13">
        <v>-363442946</v>
      </c>
      <c r="I49" s="13">
        <v>-437247860</v>
      </c>
      <c r="J49" s="13">
        <v>-463935172</v>
      </c>
      <c r="K49" s="13">
        <v>-550980040</v>
      </c>
      <c r="L49" s="11"/>
      <c r="M49" s="11"/>
      <c r="N49" s="11"/>
      <c r="O49" s="11"/>
      <c r="P49" s="11"/>
      <c r="Q49" s="11"/>
    </row>
    <row r="50" spans="1:17" x14ac:dyDescent="0.25">
      <c r="A50" s="16">
        <v>49</v>
      </c>
      <c r="B50" s="17" t="s">
        <v>2</v>
      </c>
      <c r="C50" s="12" t="s">
        <v>85</v>
      </c>
      <c r="D50" s="12" t="s">
        <v>87</v>
      </c>
      <c r="E50" s="12" t="s">
        <v>72</v>
      </c>
      <c r="F50" s="13">
        <v>155760050</v>
      </c>
      <c r="G50" s="13">
        <v>350525781</v>
      </c>
      <c r="H50" s="13">
        <v>816333813</v>
      </c>
      <c r="I50" s="13">
        <v>510079616</v>
      </c>
      <c r="J50" s="13">
        <v>57215667</v>
      </c>
      <c r="K50" s="13">
        <v>103935665</v>
      </c>
      <c r="L50" s="11"/>
      <c r="M50" s="11"/>
      <c r="N50" s="11"/>
      <c r="O50" s="11"/>
      <c r="P50" s="11"/>
      <c r="Q50" s="11"/>
    </row>
    <row r="51" spans="1:17" x14ac:dyDescent="0.25">
      <c r="A51" s="16">
        <v>50</v>
      </c>
      <c r="B51" s="17" t="s">
        <v>2</v>
      </c>
      <c r="C51" s="12" t="s">
        <v>85</v>
      </c>
      <c r="D51" s="12" t="s">
        <v>87</v>
      </c>
      <c r="E51" s="12" t="s">
        <v>73</v>
      </c>
      <c r="F51" s="13">
        <v>-159172507</v>
      </c>
      <c r="G51" s="13">
        <v>-173712269</v>
      </c>
      <c r="H51" s="13">
        <v>-91164041</v>
      </c>
      <c r="I51" s="13">
        <v>-47541553</v>
      </c>
      <c r="J51" s="13">
        <v>-21559014</v>
      </c>
      <c r="K51" s="13">
        <v>-58791781</v>
      </c>
      <c r="L51" s="11"/>
      <c r="M51" s="11"/>
      <c r="N51" s="11"/>
      <c r="O51" s="11"/>
      <c r="P51" s="11"/>
      <c r="Q51" s="11"/>
    </row>
    <row r="52" spans="1:17" x14ac:dyDescent="0.25">
      <c r="A52" s="16">
        <v>51</v>
      </c>
      <c r="B52" s="17" t="s">
        <v>2</v>
      </c>
      <c r="C52" s="12" t="s">
        <v>85</v>
      </c>
      <c r="D52" s="12" t="s">
        <v>87</v>
      </c>
      <c r="E52" s="12" t="s">
        <v>74</v>
      </c>
      <c r="F52" s="13">
        <v>40789882</v>
      </c>
      <c r="G52" s="13">
        <v>6139834</v>
      </c>
      <c r="H52" s="13">
        <v>0</v>
      </c>
      <c r="I52" s="13">
        <v>0</v>
      </c>
      <c r="J52" s="13">
        <v>0</v>
      </c>
      <c r="K52" s="13">
        <v>0</v>
      </c>
      <c r="L52" s="11"/>
      <c r="M52" s="11"/>
      <c r="N52" s="11"/>
      <c r="O52" s="11"/>
      <c r="P52" s="11"/>
      <c r="Q52" s="11"/>
    </row>
    <row r="53" spans="1:17" x14ac:dyDescent="0.25">
      <c r="A53" s="16">
        <v>52</v>
      </c>
      <c r="B53" s="17" t="s">
        <v>2</v>
      </c>
      <c r="C53" s="12" t="s">
        <v>85</v>
      </c>
      <c r="D53" s="12" t="s">
        <v>87</v>
      </c>
      <c r="E53" s="12" t="s">
        <v>75</v>
      </c>
      <c r="F53" s="13">
        <v>-118382625</v>
      </c>
      <c r="G53" s="13">
        <v>-167572435</v>
      </c>
      <c r="H53" s="13">
        <v>-91164041</v>
      </c>
      <c r="I53" s="13">
        <v>-47541553</v>
      </c>
      <c r="J53" s="13">
        <v>-21559014</v>
      </c>
      <c r="K53" s="13">
        <v>-58791781</v>
      </c>
      <c r="L53" s="11"/>
      <c r="M53" s="11"/>
      <c r="N53" s="11"/>
      <c r="O53" s="11"/>
      <c r="P53" s="11"/>
      <c r="Q53" s="11"/>
    </row>
    <row r="54" spans="1:17" x14ac:dyDescent="0.25">
      <c r="A54" s="16">
        <v>53</v>
      </c>
      <c r="B54" s="17" t="s">
        <v>2</v>
      </c>
      <c r="C54" s="14" t="s">
        <v>85</v>
      </c>
      <c r="D54" s="14" t="s">
        <v>86</v>
      </c>
      <c r="E54" s="14" t="s">
        <v>76</v>
      </c>
      <c r="F54" s="15">
        <f>SUM(F42:F52)</f>
        <v>1878889916</v>
      </c>
      <c r="G54" s="15">
        <f>SUM(G42:G52)</f>
        <v>2334290683</v>
      </c>
      <c r="H54" s="15">
        <f t="shared" ref="H54:K54" si="9">SUM(H42:H52)</f>
        <v>2862490686</v>
      </c>
      <c r="I54" s="15">
        <f t="shared" si="9"/>
        <v>2893616867</v>
      </c>
      <c r="J54" s="15">
        <f t="shared" si="9"/>
        <v>3988930144</v>
      </c>
      <c r="K54" s="15">
        <f t="shared" si="9"/>
        <v>5272115276</v>
      </c>
      <c r="L54" s="11"/>
      <c r="M54" s="11"/>
      <c r="N54" s="11"/>
      <c r="O54" s="11"/>
      <c r="P54" s="11"/>
      <c r="Q54" s="11"/>
    </row>
    <row r="55" spans="1:17" x14ac:dyDescent="0.25">
      <c r="A55" s="16">
        <v>54</v>
      </c>
      <c r="B55" s="17" t="s">
        <v>2</v>
      </c>
      <c r="C55" s="12" t="s">
        <v>85</v>
      </c>
      <c r="D55" s="12" t="s">
        <v>87</v>
      </c>
      <c r="E55" s="12" t="s">
        <v>77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1"/>
      <c r="M55" s="11"/>
      <c r="N55" s="11"/>
      <c r="O55" s="11"/>
      <c r="P55" s="11"/>
      <c r="Q55" s="11"/>
    </row>
    <row r="56" spans="1:17" x14ac:dyDescent="0.25">
      <c r="A56" s="16">
        <v>55</v>
      </c>
      <c r="B56" s="17" t="s">
        <v>2</v>
      </c>
      <c r="C56" s="12" t="s">
        <v>85</v>
      </c>
      <c r="D56" s="12" t="s">
        <v>87</v>
      </c>
      <c r="E56" s="12" t="s">
        <v>78</v>
      </c>
      <c r="F56" s="13">
        <v>77127609</v>
      </c>
      <c r="G56" s="13">
        <v>94175889</v>
      </c>
      <c r="H56" s="13">
        <v>256194382</v>
      </c>
      <c r="I56" s="13">
        <v>81858510</v>
      </c>
      <c r="J56" s="13">
        <v>74046389</v>
      </c>
      <c r="K56" s="13">
        <v>98847147</v>
      </c>
      <c r="L56" s="11"/>
      <c r="M56" s="11"/>
      <c r="N56" s="11"/>
      <c r="O56" s="11"/>
      <c r="P56" s="11"/>
      <c r="Q56" s="11"/>
    </row>
    <row r="57" spans="1:17" x14ac:dyDescent="0.25">
      <c r="A57" s="16">
        <v>56</v>
      </c>
      <c r="B57" s="17" t="s">
        <v>2</v>
      </c>
      <c r="C57" s="12" t="s">
        <v>85</v>
      </c>
      <c r="D57" s="12" t="s">
        <v>87</v>
      </c>
      <c r="E57" s="12" t="s">
        <v>79</v>
      </c>
      <c r="F57" s="13">
        <v>-685718087</v>
      </c>
      <c r="G57" s="13">
        <v>-1278642758</v>
      </c>
      <c r="H57" s="13">
        <v>-1094318864</v>
      </c>
      <c r="I57" s="13">
        <v>-513342379</v>
      </c>
      <c r="J57" s="13">
        <v>-357736072</v>
      </c>
      <c r="K57" s="13">
        <v>-1021989065</v>
      </c>
      <c r="L57" s="11"/>
      <c r="M57" s="11"/>
      <c r="N57" s="11"/>
      <c r="O57" s="11"/>
      <c r="P57" s="11"/>
      <c r="Q57" s="11"/>
    </row>
    <row r="58" spans="1:17" x14ac:dyDescent="0.25">
      <c r="A58" s="16">
        <v>57</v>
      </c>
      <c r="B58" s="17" t="s">
        <v>2</v>
      </c>
      <c r="C58" s="12" t="s">
        <v>85</v>
      </c>
      <c r="D58" s="12" t="s">
        <v>87</v>
      </c>
      <c r="E58" s="12" t="s">
        <v>80</v>
      </c>
      <c r="F58" s="13">
        <v>-2450775108</v>
      </c>
      <c r="G58" s="13">
        <v>209867458</v>
      </c>
      <c r="H58" s="13">
        <v>-42507616</v>
      </c>
      <c r="I58" s="13">
        <v>504206862</v>
      </c>
      <c r="J58" s="13">
        <v>51411660</v>
      </c>
      <c r="K58" s="13">
        <v>10166306</v>
      </c>
      <c r="L58" s="11"/>
      <c r="M58" s="11"/>
      <c r="N58" s="11"/>
      <c r="O58" s="11"/>
      <c r="P58" s="11"/>
      <c r="Q58" s="11"/>
    </row>
    <row r="59" spans="1:17" x14ac:dyDescent="0.25">
      <c r="A59" s="16">
        <v>58</v>
      </c>
      <c r="B59" s="17" t="s">
        <v>2</v>
      </c>
      <c r="C59" s="14" t="s">
        <v>85</v>
      </c>
      <c r="D59" s="14" t="s">
        <v>86</v>
      </c>
      <c r="E59" s="14" t="s">
        <v>81</v>
      </c>
      <c r="F59" s="15">
        <f>SUM(F54:F58)</f>
        <v>-1180475670</v>
      </c>
      <c r="G59" s="15">
        <f t="shared" ref="G59:K59" si="10">SUM(G54:G58)</f>
        <v>1359691272</v>
      </c>
      <c r="H59" s="15">
        <f t="shared" si="10"/>
        <v>1981858588</v>
      </c>
      <c r="I59" s="15">
        <f t="shared" si="10"/>
        <v>2966339860</v>
      </c>
      <c r="J59" s="15">
        <f t="shared" si="10"/>
        <v>3756652121</v>
      </c>
      <c r="K59" s="15">
        <f t="shared" si="10"/>
        <v>4359139664</v>
      </c>
      <c r="L59" s="11"/>
      <c r="M59" s="11"/>
      <c r="N59" s="11"/>
      <c r="O59" s="11"/>
      <c r="P59" s="11"/>
      <c r="Q59" s="11"/>
    </row>
    <row r="60" spans="1:17" x14ac:dyDescent="0.25">
      <c r="A60" s="16">
        <v>59</v>
      </c>
      <c r="B60" s="17" t="s">
        <v>2</v>
      </c>
      <c r="C60" s="12" t="s">
        <v>85</v>
      </c>
      <c r="D60" s="12" t="s">
        <v>87</v>
      </c>
      <c r="E60" s="12" t="s">
        <v>82</v>
      </c>
      <c r="F60" s="13">
        <v>197613719</v>
      </c>
      <c r="G60" s="13">
        <v>-418095793</v>
      </c>
      <c r="H60" s="13">
        <v>-527258068</v>
      </c>
      <c r="I60" s="13">
        <v>-741198704</v>
      </c>
      <c r="J60" s="13">
        <v>-964958593</v>
      </c>
      <c r="K60" s="13">
        <v>-1122839271</v>
      </c>
      <c r="L60" s="11"/>
      <c r="M60" s="11"/>
      <c r="N60" s="11"/>
      <c r="O60" s="11"/>
      <c r="P60" s="11"/>
      <c r="Q60" s="11"/>
    </row>
    <row r="61" spans="1:17" x14ac:dyDescent="0.25">
      <c r="A61" s="16">
        <v>60</v>
      </c>
      <c r="B61" s="17" t="s">
        <v>2</v>
      </c>
      <c r="C61" s="14" t="s">
        <v>85</v>
      </c>
      <c r="D61" s="14" t="s">
        <v>86</v>
      </c>
      <c r="E61" s="14" t="s">
        <v>83</v>
      </c>
      <c r="F61" s="15">
        <f>SUM(F59:F60)</f>
        <v>-982861951</v>
      </c>
      <c r="G61" s="15">
        <f>SUM(G59:G60)</f>
        <v>941595479</v>
      </c>
      <c r="H61" s="15">
        <f t="shared" ref="H61:K61" si="11">SUM(H59:H60)</f>
        <v>1454600520</v>
      </c>
      <c r="I61" s="15">
        <f t="shared" si="11"/>
        <v>2225141156</v>
      </c>
      <c r="J61" s="15">
        <f t="shared" si="11"/>
        <v>2791693528</v>
      </c>
      <c r="K61" s="15">
        <f t="shared" si="11"/>
        <v>3236300393</v>
      </c>
      <c r="L61" s="11"/>
      <c r="M61" s="11"/>
      <c r="N61" s="11"/>
      <c r="O61" s="11"/>
      <c r="P61" s="11"/>
      <c r="Q61" s="11"/>
    </row>
    <row r="62" spans="1:17" x14ac:dyDescent="0.25">
      <c r="A62" s="16">
        <v>61</v>
      </c>
      <c r="B62" s="17" t="s">
        <v>2</v>
      </c>
      <c r="C62" s="12" t="s">
        <v>85</v>
      </c>
      <c r="D62" s="12" t="s">
        <v>87</v>
      </c>
      <c r="E62" s="12" t="s">
        <v>84</v>
      </c>
      <c r="F62" s="13">
        <v>0</v>
      </c>
      <c r="G62" s="13">
        <v>0</v>
      </c>
      <c r="H62" s="13">
        <v>0</v>
      </c>
      <c r="I62" s="13">
        <v>0</v>
      </c>
      <c r="J62" s="13">
        <v>12.24</v>
      </c>
      <c r="K62" s="13">
        <v>14.75</v>
      </c>
      <c r="L62" s="11"/>
      <c r="M62" s="11"/>
      <c r="N62" s="11"/>
      <c r="O62" s="11"/>
      <c r="P62" s="11"/>
      <c r="Q62" s="11"/>
    </row>
    <row r="63" spans="1:17" x14ac:dyDescent="0.25">
      <c r="A63" s="16">
        <v>62</v>
      </c>
      <c r="B63" s="17" t="s">
        <v>2</v>
      </c>
      <c r="C63" s="21" t="s">
        <v>56</v>
      </c>
      <c r="D63" s="21" t="s">
        <v>89</v>
      </c>
      <c r="E63" s="21" t="s">
        <v>57</v>
      </c>
      <c r="F63" s="22"/>
      <c r="G63" s="22"/>
      <c r="H63" s="22"/>
      <c r="I63" s="22"/>
      <c r="J63" s="22"/>
      <c r="K63" s="22"/>
      <c r="L63" s="22">
        <f>F15-F24</f>
        <v>5286038210</v>
      </c>
      <c r="M63" s="22">
        <f t="shared" ref="M63:Q63" si="12">G15-G24</f>
        <v>6063627865</v>
      </c>
      <c r="N63" s="22">
        <f t="shared" si="12"/>
        <v>5822650285</v>
      </c>
      <c r="O63" s="22">
        <f t="shared" si="12"/>
        <v>5297139735</v>
      </c>
      <c r="P63" s="22">
        <f t="shared" si="12"/>
        <v>6829656886</v>
      </c>
      <c r="Q63" s="22">
        <f t="shared" si="12"/>
        <v>3715479085</v>
      </c>
    </row>
    <row r="64" spans="1:17" x14ac:dyDescent="0.25">
      <c r="A64" s="16">
        <v>63</v>
      </c>
      <c r="B64" s="17" t="s">
        <v>2</v>
      </c>
      <c r="C64" s="21" t="s">
        <v>56</v>
      </c>
      <c r="D64" s="21" t="s">
        <v>89</v>
      </c>
      <c r="E64" s="21" t="s">
        <v>58</v>
      </c>
      <c r="F64" s="22"/>
      <c r="G64" s="22"/>
      <c r="H64" s="22"/>
      <c r="I64" s="22"/>
      <c r="J64" s="22"/>
      <c r="K64" s="22"/>
      <c r="L64" s="22">
        <f>F14-F24</f>
        <v>-1496727230</v>
      </c>
      <c r="M64" s="22">
        <f t="shared" ref="M64:Q64" si="13">G14-G24</f>
        <v>-1919275223</v>
      </c>
      <c r="N64" s="22">
        <f t="shared" si="13"/>
        <v>-413153585</v>
      </c>
      <c r="O64" s="22">
        <f t="shared" si="13"/>
        <v>-1679432364</v>
      </c>
      <c r="P64" s="22">
        <f t="shared" si="13"/>
        <v>-1012992393</v>
      </c>
      <c r="Q64" s="22">
        <f t="shared" si="13"/>
        <v>-1588100986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030C5-8243-4BA6-B812-A4899F57722C}">
  <dimension ref="A1:Q64"/>
  <sheetViews>
    <sheetView workbookViewId="0"/>
  </sheetViews>
  <sheetFormatPr defaultRowHeight="15" x14ac:dyDescent="0.25"/>
  <cols>
    <col min="1" max="1" width="6.42578125" style="3" bestFit="1" customWidth="1"/>
    <col min="2" max="2" width="11.5703125" style="3" bestFit="1" customWidth="1"/>
    <col min="3" max="3" width="27.140625" style="3" bestFit="1" customWidth="1"/>
    <col min="4" max="4" width="39.28515625" style="3" bestFit="1" customWidth="1"/>
    <col min="5" max="5" width="44.28515625" style="3" bestFit="1" customWidth="1"/>
    <col min="6" max="11" width="14.5703125" style="3" bestFit="1" customWidth="1"/>
    <col min="12" max="17" width="22.5703125" style="3" bestFit="1" customWidth="1"/>
    <col min="18" max="16384" width="9.140625" style="3"/>
  </cols>
  <sheetData>
    <row r="1" spans="1:17" x14ac:dyDescent="0.25">
      <c r="A1" s="3" t="s">
        <v>0</v>
      </c>
      <c r="B1" s="3" t="s">
        <v>1</v>
      </c>
      <c r="C1" s="3" t="s">
        <v>59</v>
      </c>
      <c r="D1" s="3" t="s">
        <v>60</v>
      </c>
      <c r="E1" s="3" t="s">
        <v>61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119</v>
      </c>
      <c r="M1" s="3" t="s">
        <v>120</v>
      </c>
      <c r="N1" s="3" t="s">
        <v>121</v>
      </c>
      <c r="O1" s="3" t="s">
        <v>122</v>
      </c>
      <c r="P1" s="3" t="s">
        <v>123</v>
      </c>
      <c r="Q1" s="3" t="s">
        <v>124</v>
      </c>
    </row>
    <row r="2" spans="1:17" x14ac:dyDescent="0.25">
      <c r="A2" s="16">
        <v>1</v>
      </c>
      <c r="B2" s="17" t="s">
        <v>2</v>
      </c>
      <c r="C2" s="2" t="s">
        <v>3</v>
      </c>
      <c r="D2" s="2" t="s">
        <v>29</v>
      </c>
      <c r="E2" s="2" t="s">
        <v>4</v>
      </c>
      <c r="F2" s="1">
        <v>227339503</v>
      </c>
      <c r="G2" s="1">
        <v>455075469</v>
      </c>
      <c r="H2" s="1">
        <v>737983522</v>
      </c>
      <c r="I2" s="1">
        <v>158516489</v>
      </c>
      <c r="J2" s="1">
        <v>949673811</v>
      </c>
      <c r="K2" s="1">
        <v>122355205</v>
      </c>
      <c r="L2" s="4"/>
      <c r="M2" s="4"/>
      <c r="N2" s="4"/>
      <c r="O2" s="4"/>
      <c r="P2" s="4"/>
      <c r="Q2" s="4"/>
    </row>
    <row r="3" spans="1:17" x14ac:dyDescent="0.25">
      <c r="A3" s="16">
        <v>2</v>
      </c>
      <c r="B3" s="17" t="s">
        <v>2</v>
      </c>
      <c r="C3" s="2" t="s">
        <v>3</v>
      </c>
      <c r="D3" s="2" t="s">
        <v>29</v>
      </c>
      <c r="E3" s="2" t="s">
        <v>11</v>
      </c>
      <c r="F3" s="1">
        <v>4646071302</v>
      </c>
      <c r="G3" s="1">
        <v>5948368946</v>
      </c>
      <c r="H3" s="1">
        <v>3443879482</v>
      </c>
      <c r="I3" s="1">
        <v>5432143898</v>
      </c>
      <c r="J3" s="1">
        <v>5522205033</v>
      </c>
      <c r="K3" s="1">
        <v>3109044508</v>
      </c>
      <c r="L3" s="4"/>
      <c r="M3" s="4"/>
      <c r="N3" s="4"/>
      <c r="O3" s="4"/>
      <c r="P3" s="4"/>
      <c r="Q3" s="4"/>
    </row>
    <row r="4" spans="1:17" x14ac:dyDescent="0.25">
      <c r="A4" s="16">
        <v>3</v>
      </c>
      <c r="B4" s="17" t="s">
        <v>2</v>
      </c>
      <c r="C4" s="2" t="s">
        <v>3</v>
      </c>
      <c r="D4" s="2" t="s">
        <v>29</v>
      </c>
      <c r="E4" s="2" t="s">
        <v>12</v>
      </c>
      <c r="F4" s="1">
        <v>746852209</v>
      </c>
      <c r="G4" s="1">
        <v>649847449</v>
      </c>
      <c r="H4" s="1">
        <v>785944929</v>
      </c>
      <c r="I4" s="1">
        <v>574688129</v>
      </c>
      <c r="J4" s="1">
        <v>272007072</v>
      </c>
      <c r="K4" s="1">
        <v>234186671</v>
      </c>
      <c r="L4" s="4"/>
      <c r="M4" s="4"/>
      <c r="N4" s="4"/>
      <c r="O4" s="4"/>
      <c r="P4" s="4"/>
      <c r="Q4" s="4"/>
    </row>
    <row r="5" spans="1:17" x14ac:dyDescent="0.25">
      <c r="A5" s="16">
        <v>4</v>
      </c>
      <c r="B5" s="17" t="s">
        <v>2</v>
      </c>
      <c r="C5" s="2" t="s">
        <v>3</v>
      </c>
      <c r="D5" s="2" t="s">
        <v>29</v>
      </c>
      <c r="E5" s="2" t="s">
        <v>13</v>
      </c>
      <c r="F5" s="1">
        <v>828390929</v>
      </c>
      <c r="G5" s="1">
        <v>643895802</v>
      </c>
      <c r="H5" s="1">
        <v>282559286</v>
      </c>
      <c r="I5" s="1">
        <v>150923767</v>
      </c>
      <c r="J5" s="1">
        <v>280775748</v>
      </c>
      <c r="K5" s="1">
        <v>990658996</v>
      </c>
      <c r="L5" s="4"/>
      <c r="M5" s="4"/>
      <c r="N5" s="4"/>
      <c r="O5" s="4"/>
      <c r="P5" s="4"/>
      <c r="Q5" s="4"/>
    </row>
    <row r="6" spans="1:17" x14ac:dyDescent="0.25">
      <c r="A6" s="16">
        <v>5</v>
      </c>
      <c r="B6" s="17" t="s">
        <v>2</v>
      </c>
      <c r="C6" s="2" t="s">
        <v>3</v>
      </c>
      <c r="D6" s="2" t="s">
        <v>29</v>
      </c>
      <c r="E6" s="2" t="s">
        <v>14</v>
      </c>
      <c r="F6" s="1">
        <v>334111497</v>
      </c>
      <c r="G6" s="1">
        <v>285715422</v>
      </c>
      <c r="H6" s="1">
        <v>985436651</v>
      </c>
      <c r="I6" s="1">
        <v>660299816</v>
      </c>
      <c r="J6" s="1">
        <v>817987615</v>
      </c>
      <c r="K6" s="1">
        <v>847334691</v>
      </c>
      <c r="L6" s="4"/>
      <c r="M6" s="4"/>
      <c r="N6" s="4"/>
      <c r="O6" s="4"/>
      <c r="P6" s="4"/>
      <c r="Q6" s="4"/>
    </row>
    <row r="7" spans="1:17" x14ac:dyDescent="0.25">
      <c r="A7" s="16">
        <v>6</v>
      </c>
      <c r="B7" s="17" t="s">
        <v>2</v>
      </c>
      <c r="C7" s="5" t="s">
        <v>3</v>
      </c>
      <c r="D7" s="5" t="s">
        <v>15</v>
      </c>
      <c r="E7" s="5" t="s">
        <v>45</v>
      </c>
      <c r="F7" s="6">
        <f>SUM(F2:F6)</f>
        <v>6782765440</v>
      </c>
      <c r="G7" s="6">
        <f t="shared" ref="G7:K7" si="0">SUM(G2:G6)</f>
        <v>7982903088</v>
      </c>
      <c r="H7" s="6">
        <f t="shared" si="0"/>
        <v>6235803870</v>
      </c>
      <c r="I7" s="6">
        <f t="shared" si="0"/>
        <v>6976572099</v>
      </c>
      <c r="J7" s="6">
        <f t="shared" si="0"/>
        <v>7842649279</v>
      </c>
      <c r="K7" s="6">
        <f t="shared" si="0"/>
        <v>5303580071</v>
      </c>
      <c r="L7" s="4"/>
      <c r="M7" s="4"/>
      <c r="N7" s="4"/>
      <c r="O7" s="4"/>
      <c r="P7" s="4"/>
      <c r="Q7" s="4"/>
    </row>
    <row r="8" spans="1:17" x14ac:dyDescent="0.25">
      <c r="A8" s="16">
        <v>7</v>
      </c>
      <c r="B8" s="17" t="s">
        <v>2</v>
      </c>
      <c r="C8" s="2" t="s">
        <v>3</v>
      </c>
      <c r="D8" s="2" t="s">
        <v>16</v>
      </c>
      <c r="E8" s="2" t="s">
        <v>17</v>
      </c>
      <c r="F8" s="1">
        <v>62120567</v>
      </c>
      <c r="G8" s="1">
        <v>614738586</v>
      </c>
      <c r="H8" s="1">
        <v>945192391</v>
      </c>
      <c r="I8" s="1">
        <v>508173456</v>
      </c>
      <c r="J8" s="1">
        <v>600298289</v>
      </c>
      <c r="K8" s="1">
        <v>13659048</v>
      </c>
      <c r="L8" s="4"/>
      <c r="M8" s="4"/>
      <c r="N8" s="4"/>
      <c r="O8" s="4"/>
      <c r="P8" s="4"/>
      <c r="Q8" s="4"/>
    </row>
    <row r="9" spans="1:17" x14ac:dyDescent="0.25">
      <c r="A9" s="16">
        <v>8</v>
      </c>
      <c r="B9" s="17" t="s">
        <v>2</v>
      </c>
      <c r="C9" s="2" t="s">
        <v>3</v>
      </c>
      <c r="D9" s="2" t="s">
        <v>16</v>
      </c>
      <c r="E9" s="2" t="s">
        <v>18</v>
      </c>
      <c r="F9" s="1">
        <v>193186705</v>
      </c>
      <c r="G9" s="1">
        <v>929932027</v>
      </c>
      <c r="H9" s="1">
        <v>82975532</v>
      </c>
      <c r="I9" s="1">
        <v>379236925</v>
      </c>
      <c r="J9" s="1">
        <v>941063873</v>
      </c>
      <c r="K9" s="1">
        <v>358344789</v>
      </c>
      <c r="L9" s="4"/>
      <c r="M9" s="4"/>
      <c r="N9" s="4"/>
      <c r="O9" s="4"/>
      <c r="P9" s="4"/>
      <c r="Q9" s="4"/>
    </row>
    <row r="10" spans="1:17" x14ac:dyDescent="0.25">
      <c r="A10" s="16">
        <v>9</v>
      </c>
      <c r="B10" s="17" t="s">
        <v>2</v>
      </c>
      <c r="C10" s="2" t="s">
        <v>3</v>
      </c>
      <c r="D10" s="2" t="s">
        <v>16</v>
      </c>
      <c r="E10" s="2" t="s">
        <v>19</v>
      </c>
      <c r="F10" s="1">
        <v>841606422</v>
      </c>
      <c r="G10" s="1">
        <v>133855977</v>
      </c>
      <c r="H10" s="1">
        <v>555904841</v>
      </c>
      <c r="I10" s="1">
        <v>493374828</v>
      </c>
      <c r="J10" s="1">
        <v>120153333</v>
      </c>
      <c r="K10" s="1">
        <v>399195881</v>
      </c>
      <c r="L10" s="4"/>
      <c r="M10" s="4"/>
      <c r="N10" s="4"/>
      <c r="O10" s="4"/>
      <c r="P10" s="4"/>
      <c r="Q10" s="4"/>
    </row>
    <row r="11" spans="1:17" x14ac:dyDescent="0.25">
      <c r="A11" s="16">
        <v>10</v>
      </c>
      <c r="B11" s="17" t="s">
        <v>2</v>
      </c>
      <c r="C11" s="2" t="s">
        <v>3</v>
      </c>
      <c r="D11" s="2" t="s">
        <v>16</v>
      </c>
      <c r="E11" s="2" t="s">
        <v>31</v>
      </c>
      <c r="F11" s="1">
        <v>227758168</v>
      </c>
      <c r="G11" s="1">
        <v>949945896</v>
      </c>
      <c r="H11" s="1">
        <v>445161328</v>
      </c>
      <c r="I11" s="1">
        <v>572082814</v>
      </c>
      <c r="J11" s="1">
        <v>874781478</v>
      </c>
      <c r="K11" s="1">
        <v>90087448</v>
      </c>
      <c r="L11" s="4"/>
      <c r="M11" s="4"/>
      <c r="N11" s="4"/>
      <c r="O11" s="4"/>
      <c r="P11" s="4"/>
      <c r="Q11" s="4"/>
    </row>
    <row r="12" spans="1:17" x14ac:dyDescent="0.25">
      <c r="A12" s="16">
        <v>11</v>
      </c>
      <c r="B12" s="17" t="s">
        <v>2</v>
      </c>
      <c r="C12" s="2" t="s">
        <v>3</v>
      </c>
      <c r="D12" s="2" t="s">
        <v>16</v>
      </c>
      <c r="E12" s="2" t="s">
        <v>20</v>
      </c>
      <c r="F12" s="1">
        <v>220888884</v>
      </c>
      <c r="G12" s="1">
        <v>13946342</v>
      </c>
      <c r="H12" s="1">
        <v>101678631</v>
      </c>
      <c r="I12" s="1">
        <v>870691375</v>
      </c>
      <c r="J12" s="1">
        <v>39099833</v>
      </c>
      <c r="K12" s="1">
        <v>537196821</v>
      </c>
      <c r="L12" s="4"/>
      <c r="M12" s="4"/>
      <c r="N12" s="4"/>
      <c r="O12" s="4"/>
      <c r="P12" s="4"/>
      <c r="Q12" s="4"/>
    </row>
    <row r="13" spans="1:17" x14ac:dyDescent="0.25">
      <c r="A13" s="16">
        <v>12</v>
      </c>
      <c r="B13" s="17" t="s">
        <v>2</v>
      </c>
      <c r="C13" s="2" t="s">
        <v>3</v>
      </c>
      <c r="D13" s="2" t="s">
        <v>16</v>
      </c>
      <c r="E13" s="2" t="s">
        <v>32</v>
      </c>
      <c r="F13" s="1">
        <v>541493663</v>
      </c>
      <c r="G13" s="1">
        <v>774698823</v>
      </c>
      <c r="H13" s="1">
        <v>505566091</v>
      </c>
      <c r="I13" s="1">
        <v>774321336</v>
      </c>
      <c r="J13" s="1">
        <v>54347354</v>
      </c>
      <c r="K13" s="1">
        <v>653669028</v>
      </c>
      <c r="L13" s="4"/>
      <c r="M13" s="4"/>
      <c r="N13" s="4"/>
      <c r="O13" s="4"/>
      <c r="P13" s="4"/>
      <c r="Q13" s="4"/>
    </row>
    <row r="14" spans="1:17" x14ac:dyDescent="0.25">
      <c r="A14" s="16">
        <v>13</v>
      </c>
      <c r="B14" s="17" t="s">
        <v>2</v>
      </c>
      <c r="C14" s="5" t="s">
        <v>3</v>
      </c>
      <c r="D14" s="5" t="s">
        <v>15</v>
      </c>
      <c r="E14" s="5" t="s">
        <v>46</v>
      </c>
      <c r="F14" s="6">
        <f>SUM(F8:F13)</f>
        <v>2087054409</v>
      </c>
      <c r="G14" s="6">
        <f t="shared" ref="G14:K14" si="1">SUM(G8:G13)</f>
        <v>3417117651</v>
      </c>
      <c r="H14" s="6">
        <f t="shared" si="1"/>
        <v>2636478814</v>
      </c>
      <c r="I14" s="6">
        <f t="shared" si="1"/>
        <v>3597880734</v>
      </c>
      <c r="J14" s="6">
        <f t="shared" si="1"/>
        <v>2629744160</v>
      </c>
      <c r="K14" s="6">
        <f t="shared" si="1"/>
        <v>2052153015</v>
      </c>
      <c r="L14" s="4"/>
      <c r="M14" s="4"/>
      <c r="N14" s="4"/>
      <c r="O14" s="4"/>
      <c r="P14" s="4"/>
      <c r="Q14" s="4"/>
    </row>
    <row r="15" spans="1:17" x14ac:dyDescent="0.25">
      <c r="A15" s="16">
        <v>14</v>
      </c>
      <c r="B15" s="17" t="s">
        <v>2</v>
      </c>
      <c r="C15" s="5" t="s">
        <v>3</v>
      </c>
      <c r="D15" s="5" t="s">
        <v>15</v>
      </c>
      <c r="E15" s="5" t="s">
        <v>47</v>
      </c>
      <c r="F15" s="6">
        <f>SUM(F14,F7)</f>
        <v>8869819849</v>
      </c>
      <c r="G15" s="6">
        <f t="shared" ref="G15:K15" si="2">SUM(G14,G7)</f>
        <v>11400020739</v>
      </c>
      <c r="H15" s="6">
        <f t="shared" si="2"/>
        <v>8872282684</v>
      </c>
      <c r="I15" s="6">
        <f t="shared" si="2"/>
        <v>10574452833</v>
      </c>
      <c r="J15" s="6">
        <f t="shared" si="2"/>
        <v>10472393439</v>
      </c>
      <c r="K15" s="6">
        <f t="shared" si="2"/>
        <v>7355733086</v>
      </c>
      <c r="L15" s="4"/>
      <c r="M15" s="4"/>
      <c r="N15" s="4"/>
      <c r="O15" s="4"/>
      <c r="P15" s="4"/>
      <c r="Q15" s="4"/>
    </row>
    <row r="16" spans="1:17" x14ac:dyDescent="0.25">
      <c r="A16" s="16">
        <v>15</v>
      </c>
      <c r="B16" s="17" t="s">
        <v>2</v>
      </c>
      <c r="C16" s="2" t="s">
        <v>3</v>
      </c>
      <c r="D16" s="2" t="s">
        <v>39</v>
      </c>
      <c r="E16" s="2" t="s">
        <v>21</v>
      </c>
      <c r="F16" s="1">
        <v>357759805</v>
      </c>
      <c r="G16" s="1">
        <v>493407935</v>
      </c>
      <c r="H16" s="1">
        <v>344776389</v>
      </c>
      <c r="I16" s="1">
        <v>923347988</v>
      </c>
      <c r="J16" s="1">
        <v>871555042</v>
      </c>
      <c r="K16" s="1">
        <v>966975322</v>
      </c>
      <c r="L16" s="4"/>
      <c r="M16" s="4"/>
      <c r="N16" s="4"/>
      <c r="O16" s="4"/>
      <c r="P16" s="4"/>
      <c r="Q16" s="4"/>
    </row>
    <row r="17" spans="1:17" x14ac:dyDescent="0.25">
      <c r="A17" s="16">
        <v>16</v>
      </c>
      <c r="B17" s="17" t="s">
        <v>2</v>
      </c>
      <c r="C17" s="2" t="s">
        <v>3</v>
      </c>
      <c r="D17" s="2" t="s">
        <v>39</v>
      </c>
      <c r="E17" s="2" t="s">
        <v>22</v>
      </c>
      <c r="F17" s="1">
        <v>150370338</v>
      </c>
      <c r="G17" s="1">
        <v>615334819</v>
      </c>
      <c r="H17" s="1">
        <v>638431384</v>
      </c>
      <c r="I17" s="1">
        <v>956351084</v>
      </c>
      <c r="J17" s="1">
        <v>463385129</v>
      </c>
      <c r="K17" s="1">
        <v>123111329</v>
      </c>
      <c r="L17" s="4"/>
      <c r="M17" s="4"/>
      <c r="N17" s="4"/>
      <c r="O17" s="4"/>
      <c r="P17" s="4"/>
      <c r="Q17" s="4"/>
    </row>
    <row r="18" spans="1:17" x14ac:dyDescent="0.25">
      <c r="A18" s="16">
        <v>17</v>
      </c>
      <c r="B18" s="17" t="s">
        <v>2</v>
      </c>
      <c r="C18" s="2" t="s">
        <v>3</v>
      </c>
      <c r="D18" s="2" t="s">
        <v>39</v>
      </c>
      <c r="E18" s="2" t="s">
        <v>23</v>
      </c>
      <c r="F18" s="1">
        <v>334942436</v>
      </c>
      <c r="G18" s="1">
        <v>593990745</v>
      </c>
      <c r="H18" s="1">
        <v>64976326</v>
      </c>
      <c r="I18" s="1">
        <v>653795991</v>
      </c>
      <c r="J18" s="1">
        <v>39021794</v>
      </c>
      <c r="K18" s="1">
        <v>731454224</v>
      </c>
      <c r="L18" s="4"/>
      <c r="M18" s="4"/>
      <c r="N18" s="4"/>
      <c r="O18" s="4"/>
      <c r="P18" s="4"/>
      <c r="Q18" s="4"/>
    </row>
    <row r="19" spans="1:17" x14ac:dyDescent="0.25">
      <c r="A19" s="16">
        <v>18</v>
      </c>
      <c r="B19" s="17" t="s">
        <v>2</v>
      </c>
      <c r="C19" s="2" t="s">
        <v>3</v>
      </c>
      <c r="D19" s="2" t="s">
        <v>39</v>
      </c>
      <c r="E19" s="2" t="s">
        <v>24</v>
      </c>
      <c r="F19" s="1">
        <v>999301227</v>
      </c>
      <c r="G19" s="1">
        <v>642551804</v>
      </c>
      <c r="H19" s="1">
        <v>390362981</v>
      </c>
      <c r="I19" s="1">
        <v>880965837</v>
      </c>
      <c r="J19" s="1">
        <v>645192107</v>
      </c>
      <c r="K19" s="1">
        <v>647266714</v>
      </c>
      <c r="L19" s="4"/>
      <c r="M19" s="4"/>
      <c r="N19" s="4"/>
      <c r="O19" s="4"/>
      <c r="P19" s="4"/>
      <c r="Q19" s="4"/>
    </row>
    <row r="20" spans="1:17" x14ac:dyDescent="0.25">
      <c r="A20" s="16">
        <v>19</v>
      </c>
      <c r="B20" s="17" t="s">
        <v>2</v>
      </c>
      <c r="C20" s="2" t="s">
        <v>3</v>
      </c>
      <c r="D20" s="2" t="s">
        <v>39</v>
      </c>
      <c r="E20" s="2" t="s">
        <v>25</v>
      </c>
      <c r="F20" s="1">
        <v>233081611</v>
      </c>
      <c r="G20" s="1">
        <v>916398213</v>
      </c>
      <c r="H20" s="1">
        <v>487845343</v>
      </c>
      <c r="I20" s="1">
        <v>244880889</v>
      </c>
      <c r="J20" s="1">
        <v>380590035</v>
      </c>
      <c r="K20" s="1">
        <v>133894516</v>
      </c>
      <c r="L20" s="4"/>
      <c r="M20" s="4"/>
      <c r="N20" s="4"/>
      <c r="O20" s="4"/>
      <c r="P20" s="4"/>
      <c r="Q20" s="4"/>
    </row>
    <row r="21" spans="1:17" x14ac:dyDescent="0.25">
      <c r="A21" s="16">
        <v>20</v>
      </c>
      <c r="B21" s="17" t="s">
        <v>2</v>
      </c>
      <c r="C21" s="2" t="s">
        <v>3</v>
      </c>
      <c r="D21" s="2" t="s">
        <v>39</v>
      </c>
      <c r="E21" s="2" t="s">
        <v>26</v>
      </c>
      <c r="F21" s="1">
        <v>872753992</v>
      </c>
      <c r="G21" s="1">
        <v>983620671</v>
      </c>
      <c r="H21" s="1">
        <v>25983278</v>
      </c>
      <c r="I21" s="1">
        <v>877290617</v>
      </c>
      <c r="J21" s="1">
        <v>932426949</v>
      </c>
      <c r="K21" s="1">
        <v>247967907</v>
      </c>
      <c r="L21" s="4"/>
      <c r="M21" s="4"/>
      <c r="N21" s="4"/>
      <c r="O21" s="4"/>
      <c r="P21" s="4"/>
      <c r="Q21" s="4"/>
    </row>
    <row r="22" spans="1:17" x14ac:dyDescent="0.25">
      <c r="A22" s="16">
        <v>21</v>
      </c>
      <c r="B22" s="17" t="s">
        <v>2</v>
      </c>
      <c r="C22" s="2" t="s">
        <v>3</v>
      </c>
      <c r="D22" s="2" t="s">
        <v>39</v>
      </c>
      <c r="E22" s="2" t="s">
        <v>27</v>
      </c>
      <c r="F22" s="1">
        <v>257784384</v>
      </c>
      <c r="G22" s="1">
        <v>95396253</v>
      </c>
      <c r="H22" s="1">
        <v>619534515</v>
      </c>
      <c r="I22" s="1">
        <v>715685671</v>
      </c>
      <c r="J22" s="1">
        <v>233621024</v>
      </c>
      <c r="K22" s="1">
        <v>680936048</v>
      </c>
      <c r="L22" s="4"/>
      <c r="M22" s="4"/>
      <c r="N22" s="4"/>
      <c r="O22" s="4"/>
      <c r="P22" s="4"/>
      <c r="Q22" s="4"/>
    </row>
    <row r="23" spans="1:17" x14ac:dyDescent="0.25">
      <c r="A23" s="16">
        <v>22</v>
      </c>
      <c r="B23" s="17" t="s">
        <v>2</v>
      </c>
      <c r="C23" s="2" t="s">
        <v>3</v>
      </c>
      <c r="D23" s="2" t="s">
        <v>39</v>
      </c>
      <c r="E23" s="2" t="s">
        <v>28</v>
      </c>
      <c r="F23" s="1">
        <v>377787846</v>
      </c>
      <c r="G23" s="1">
        <v>995692434</v>
      </c>
      <c r="H23" s="1">
        <v>477722183</v>
      </c>
      <c r="I23" s="1">
        <v>24995021</v>
      </c>
      <c r="J23" s="1">
        <v>76944473</v>
      </c>
      <c r="K23" s="1">
        <v>108647941</v>
      </c>
      <c r="L23" s="4"/>
      <c r="M23" s="4"/>
      <c r="N23" s="4"/>
      <c r="O23" s="4"/>
      <c r="P23" s="4"/>
      <c r="Q23" s="4"/>
    </row>
    <row r="24" spans="1:17" x14ac:dyDescent="0.25">
      <c r="A24" s="16">
        <v>23</v>
      </c>
      <c r="B24" s="17" t="s">
        <v>2</v>
      </c>
      <c r="C24" s="5" t="s">
        <v>3</v>
      </c>
      <c r="D24" s="5" t="s">
        <v>15</v>
      </c>
      <c r="E24" s="5" t="s">
        <v>48</v>
      </c>
      <c r="F24" s="6">
        <f>SUM(F16:F23)</f>
        <v>3583781639</v>
      </c>
      <c r="G24" s="6">
        <f t="shared" ref="G24:K24" si="3">SUM(G16:G23)</f>
        <v>5336392874</v>
      </c>
      <c r="H24" s="6">
        <f t="shared" si="3"/>
        <v>3049632399</v>
      </c>
      <c r="I24" s="6">
        <f t="shared" si="3"/>
        <v>5277313098</v>
      </c>
      <c r="J24" s="6">
        <f t="shared" si="3"/>
        <v>3642736553</v>
      </c>
      <c r="K24" s="6">
        <f t="shared" si="3"/>
        <v>3640254001</v>
      </c>
      <c r="L24" s="4"/>
      <c r="M24" s="4"/>
      <c r="N24" s="4"/>
      <c r="O24" s="4"/>
      <c r="P24" s="4"/>
      <c r="Q24" s="4"/>
    </row>
    <row r="25" spans="1:17" x14ac:dyDescent="0.25">
      <c r="A25" s="16">
        <v>24</v>
      </c>
      <c r="B25" s="17" t="s">
        <v>2</v>
      </c>
      <c r="C25" s="2" t="s">
        <v>3</v>
      </c>
      <c r="D25" s="2" t="s">
        <v>30</v>
      </c>
      <c r="E25" s="2" t="s">
        <v>33</v>
      </c>
      <c r="F25" s="1">
        <v>813127084</v>
      </c>
      <c r="G25" s="1">
        <v>605968357</v>
      </c>
      <c r="H25" s="1">
        <v>89386021</v>
      </c>
      <c r="I25" s="1">
        <v>942051957</v>
      </c>
      <c r="J25" s="1">
        <v>634150419</v>
      </c>
      <c r="K25" s="1">
        <v>464274689</v>
      </c>
      <c r="L25" s="4"/>
      <c r="M25" s="4"/>
      <c r="N25" s="4"/>
      <c r="O25" s="4"/>
      <c r="P25" s="4"/>
      <c r="Q25" s="4"/>
    </row>
    <row r="26" spans="1:17" x14ac:dyDescent="0.25">
      <c r="A26" s="16">
        <v>25</v>
      </c>
      <c r="B26" s="17" t="s">
        <v>2</v>
      </c>
      <c r="C26" s="2" t="s">
        <v>3</v>
      </c>
      <c r="D26" s="2" t="s">
        <v>30</v>
      </c>
      <c r="E26" s="2" t="s">
        <v>34</v>
      </c>
      <c r="F26" s="1">
        <v>214327045</v>
      </c>
      <c r="G26" s="1">
        <v>526075613</v>
      </c>
      <c r="H26" s="1">
        <v>277484005</v>
      </c>
      <c r="I26" s="1">
        <v>363903955</v>
      </c>
      <c r="J26" s="1">
        <v>735256919</v>
      </c>
      <c r="K26" s="1">
        <v>41740022</v>
      </c>
      <c r="L26" s="4"/>
      <c r="M26" s="4"/>
      <c r="N26" s="4"/>
      <c r="O26" s="4"/>
      <c r="P26" s="4"/>
      <c r="Q26" s="4"/>
    </row>
    <row r="27" spans="1:17" x14ac:dyDescent="0.25">
      <c r="A27" s="16">
        <v>26</v>
      </c>
      <c r="B27" s="17" t="s">
        <v>2</v>
      </c>
      <c r="C27" s="2" t="s">
        <v>3</v>
      </c>
      <c r="D27" s="2" t="s">
        <v>30</v>
      </c>
      <c r="E27" s="2" t="s">
        <v>35</v>
      </c>
      <c r="F27" s="1">
        <v>289975883</v>
      </c>
      <c r="G27" s="1">
        <v>554978808</v>
      </c>
      <c r="H27" s="1">
        <v>128651546</v>
      </c>
      <c r="I27" s="1">
        <v>364666007</v>
      </c>
      <c r="J27" s="1">
        <v>209645345</v>
      </c>
      <c r="K27" s="1">
        <v>846019529</v>
      </c>
      <c r="L27" s="4"/>
      <c r="M27" s="4"/>
      <c r="N27" s="4"/>
      <c r="O27" s="4"/>
      <c r="P27" s="4"/>
      <c r="Q27" s="4"/>
    </row>
    <row r="28" spans="1:17" x14ac:dyDescent="0.25">
      <c r="A28" s="16">
        <v>27</v>
      </c>
      <c r="B28" s="17" t="s">
        <v>2</v>
      </c>
      <c r="C28" s="2" t="s">
        <v>3</v>
      </c>
      <c r="D28" s="2" t="s">
        <v>30</v>
      </c>
      <c r="E28" s="2" t="s">
        <v>36</v>
      </c>
      <c r="F28" s="1">
        <v>182203687</v>
      </c>
      <c r="G28" s="1">
        <v>760697495</v>
      </c>
      <c r="H28" s="1">
        <v>727179591</v>
      </c>
      <c r="I28" s="1">
        <v>953902248</v>
      </c>
      <c r="J28" s="1">
        <v>991456615</v>
      </c>
      <c r="K28" s="1">
        <v>566692023</v>
      </c>
      <c r="L28" s="4"/>
      <c r="M28" s="4"/>
      <c r="N28" s="4"/>
      <c r="O28" s="4"/>
      <c r="P28" s="4"/>
      <c r="Q28" s="4"/>
    </row>
    <row r="29" spans="1:17" x14ac:dyDescent="0.25">
      <c r="A29" s="16">
        <v>28</v>
      </c>
      <c r="B29" s="17" t="s">
        <v>2</v>
      </c>
      <c r="C29" s="2" t="s">
        <v>3</v>
      </c>
      <c r="D29" s="2" t="s">
        <v>30</v>
      </c>
      <c r="E29" s="2" t="s">
        <v>37</v>
      </c>
      <c r="F29" s="1">
        <v>974498778</v>
      </c>
      <c r="G29" s="1">
        <v>889257259</v>
      </c>
      <c r="H29" s="1">
        <v>126133075</v>
      </c>
      <c r="I29" s="1">
        <v>601893222</v>
      </c>
      <c r="J29" s="1">
        <v>796901469</v>
      </c>
      <c r="K29" s="1">
        <v>209876456</v>
      </c>
      <c r="L29" s="4"/>
      <c r="M29" s="4"/>
      <c r="N29" s="4"/>
      <c r="O29" s="4"/>
      <c r="P29" s="4"/>
      <c r="Q29" s="4"/>
    </row>
    <row r="30" spans="1:17" x14ac:dyDescent="0.25">
      <c r="A30" s="16">
        <v>29</v>
      </c>
      <c r="B30" s="17" t="s">
        <v>2</v>
      </c>
      <c r="C30" s="2" t="s">
        <v>3</v>
      </c>
      <c r="D30" s="2" t="s">
        <v>30</v>
      </c>
      <c r="E30" s="2" t="s">
        <v>38</v>
      </c>
      <c r="F30" s="1">
        <v>832575942</v>
      </c>
      <c r="G30" s="1">
        <v>641360556</v>
      </c>
      <c r="H30" s="1">
        <v>528051958</v>
      </c>
      <c r="I30" s="1">
        <v>227853677</v>
      </c>
      <c r="J30" s="1">
        <v>536834492</v>
      </c>
      <c r="K30" s="1">
        <v>4530586</v>
      </c>
      <c r="L30" s="4"/>
      <c r="M30" s="4"/>
      <c r="N30" s="4"/>
      <c r="O30" s="4"/>
      <c r="P30" s="4"/>
      <c r="Q30" s="4"/>
    </row>
    <row r="31" spans="1:17" x14ac:dyDescent="0.25">
      <c r="A31" s="16">
        <v>30</v>
      </c>
      <c r="B31" s="17" t="s">
        <v>2</v>
      </c>
      <c r="C31" s="2" t="s">
        <v>3</v>
      </c>
      <c r="D31" s="2" t="s">
        <v>30</v>
      </c>
      <c r="E31" s="2" t="s">
        <v>53</v>
      </c>
      <c r="F31" s="1">
        <v>711951037</v>
      </c>
      <c r="G31" s="1">
        <v>562764498</v>
      </c>
      <c r="H31" s="1">
        <v>703019658</v>
      </c>
      <c r="I31" s="1">
        <v>70639543</v>
      </c>
      <c r="J31" s="1">
        <v>507990745</v>
      </c>
      <c r="K31" s="1">
        <v>587718804</v>
      </c>
      <c r="L31" s="4"/>
      <c r="M31" s="4"/>
      <c r="N31" s="4"/>
      <c r="O31" s="4"/>
      <c r="P31" s="4"/>
      <c r="Q31" s="4"/>
    </row>
    <row r="32" spans="1:17" x14ac:dyDescent="0.25">
      <c r="A32" s="16">
        <v>31</v>
      </c>
      <c r="B32" s="17" t="s">
        <v>2</v>
      </c>
      <c r="C32" s="5" t="s">
        <v>3</v>
      </c>
      <c r="D32" s="5" t="s">
        <v>15</v>
      </c>
      <c r="E32" s="5" t="s">
        <v>49</v>
      </c>
      <c r="F32" s="6">
        <f>SUM(F25:F31)</f>
        <v>4018659456</v>
      </c>
      <c r="G32" s="6">
        <f t="shared" ref="G32:K32" si="4">SUM(G25:G31)</f>
        <v>4541102586</v>
      </c>
      <c r="H32" s="6">
        <f t="shared" si="4"/>
        <v>2579905854</v>
      </c>
      <c r="I32" s="6">
        <f t="shared" si="4"/>
        <v>3524910609</v>
      </c>
      <c r="J32" s="6">
        <f t="shared" si="4"/>
        <v>4412236004</v>
      </c>
      <c r="K32" s="6">
        <f t="shared" si="4"/>
        <v>2720852109</v>
      </c>
      <c r="L32" s="4"/>
      <c r="M32" s="4"/>
      <c r="N32" s="4"/>
      <c r="O32" s="4"/>
      <c r="P32" s="4"/>
      <c r="Q32" s="4"/>
    </row>
    <row r="33" spans="1:17" x14ac:dyDescent="0.25">
      <c r="A33" s="16">
        <v>32</v>
      </c>
      <c r="B33" s="17" t="s">
        <v>2</v>
      </c>
      <c r="C33" s="5" t="s">
        <v>3</v>
      </c>
      <c r="D33" s="5" t="s">
        <v>15</v>
      </c>
      <c r="E33" s="5" t="s">
        <v>50</v>
      </c>
      <c r="F33" s="6">
        <f>SUM(F32,F24)</f>
        <v>7602441095</v>
      </c>
      <c r="G33" s="6">
        <f t="shared" ref="G33:K33" si="5">SUM(G32,G24)</f>
        <v>9877495460</v>
      </c>
      <c r="H33" s="6">
        <f t="shared" si="5"/>
        <v>5629538253</v>
      </c>
      <c r="I33" s="6">
        <f t="shared" si="5"/>
        <v>8802223707</v>
      </c>
      <c r="J33" s="6">
        <f t="shared" si="5"/>
        <v>8054972557</v>
      </c>
      <c r="K33" s="6">
        <f t="shared" si="5"/>
        <v>6361106110</v>
      </c>
      <c r="L33" s="4"/>
      <c r="M33" s="4"/>
      <c r="N33" s="4"/>
      <c r="O33" s="4"/>
      <c r="P33" s="4"/>
      <c r="Q33" s="4"/>
    </row>
    <row r="34" spans="1:17" x14ac:dyDescent="0.25">
      <c r="A34" s="16">
        <v>33</v>
      </c>
      <c r="B34" s="17" t="s">
        <v>2</v>
      </c>
      <c r="C34" s="2" t="s">
        <v>3</v>
      </c>
      <c r="D34" s="2" t="s">
        <v>44</v>
      </c>
      <c r="E34" s="2" t="s">
        <v>40</v>
      </c>
      <c r="F34" s="1">
        <v>733777818</v>
      </c>
      <c r="G34" s="1">
        <v>258066039</v>
      </c>
      <c r="H34" s="1">
        <v>928511189</v>
      </c>
      <c r="I34" s="1">
        <v>151752686</v>
      </c>
      <c r="J34" s="1">
        <v>488920934</v>
      </c>
      <c r="K34" s="1">
        <v>449605915</v>
      </c>
      <c r="L34" s="4"/>
      <c r="M34" s="4"/>
      <c r="N34" s="4"/>
      <c r="O34" s="4"/>
      <c r="P34" s="4"/>
      <c r="Q34" s="4"/>
    </row>
    <row r="35" spans="1:17" x14ac:dyDescent="0.25">
      <c r="A35" s="16">
        <v>34</v>
      </c>
      <c r="B35" s="17" t="s">
        <v>2</v>
      </c>
      <c r="C35" s="2" t="s">
        <v>3</v>
      </c>
      <c r="D35" s="2" t="s">
        <v>44</v>
      </c>
      <c r="E35" s="2" t="s">
        <v>41</v>
      </c>
      <c r="F35" s="1">
        <v>7966065</v>
      </c>
      <c r="G35" s="1">
        <v>227416809</v>
      </c>
      <c r="H35" s="1">
        <v>852521978</v>
      </c>
      <c r="I35" s="1">
        <v>315788677</v>
      </c>
      <c r="J35" s="1">
        <v>526676875</v>
      </c>
      <c r="K35" s="1">
        <v>170605845</v>
      </c>
      <c r="L35" s="4"/>
      <c r="M35" s="4"/>
      <c r="N35" s="4"/>
      <c r="O35" s="4"/>
      <c r="P35" s="4"/>
      <c r="Q35" s="4"/>
    </row>
    <row r="36" spans="1:17" x14ac:dyDescent="0.25">
      <c r="A36" s="16">
        <v>35</v>
      </c>
      <c r="B36" s="17" t="s">
        <v>2</v>
      </c>
      <c r="C36" s="2" t="s">
        <v>3</v>
      </c>
      <c r="D36" s="2" t="s">
        <v>44</v>
      </c>
      <c r="E36" s="2" t="s">
        <v>42</v>
      </c>
      <c r="F36" s="1">
        <v>90193663</v>
      </c>
      <c r="G36" s="1">
        <v>118066838</v>
      </c>
      <c r="H36" s="1">
        <v>763466101</v>
      </c>
      <c r="I36" s="1">
        <v>959972014</v>
      </c>
      <c r="J36" s="1">
        <v>834966868</v>
      </c>
      <c r="K36" s="1">
        <v>214381235</v>
      </c>
      <c r="L36" s="4"/>
      <c r="M36" s="4"/>
      <c r="N36" s="4"/>
      <c r="O36" s="4"/>
      <c r="P36" s="4"/>
      <c r="Q36" s="4"/>
    </row>
    <row r="37" spans="1:17" x14ac:dyDescent="0.25">
      <c r="A37" s="16">
        <v>36</v>
      </c>
      <c r="B37" s="17" t="s">
        <v>2</v>
      </c>
      <c r="C37" s="2" t="s">
        <v>3</v>
      </c>
      <c r="D37" s="2" t="s">
        <v>44</v>
      </c>
      <c r="E37" s="2" t="s">
        <v>43</v>
      </c>
      <c r="F37" s="1">
        <v>435441208</v>
      </c>
      <c r="G37" s="1">
        <v>918975593</v>
      </c>
      <c r="H37" s="1">
        <v>698245163</v>
      </c>
      <c r="I37" s="1">
        <v>344715749</v>
      </c>
      <c r="J37" s="1">
        <v>566856205</v>
      </c>
      <c r="K37" s="1">
        <v>160033981</v>
      </c>
      <c r="L37" s="4"/>
      <c r="M37" s="4"/>
      <c r="N37" s="4"/>
      <c r="O37" s="4"/>
      <c r="P37" s="4"/>
      <c r="Q37" s="4"/>
    </row>
    <row r="38" spans="1:17" x14ac:dyDescent="0.25">
      <c r="A38" s="16">
        <v>37</v>
      </c>
      <c r="B38" s="17" t="s">
        <v>2</v>
      </c>
      <c r="C38" s="5" t="s">
        <v>3</v>
      </c>
      <c r="D38" s="5" t="s">
        <v>15</v>
      </c>
      <c r="E38" s="5" t="s">
        <v>51</v>
      </c>
      <c r="F38" s="6">
        <f>SUM(F34:F37)</f>
        <v>1267378754</v>
      </c>
      <c r="G38" s="6">
        <f t="shared" ref="G38:K38" si="6">SUM(G34:G37)</f>
        <v>1522525279</v>
      </c>
      <c r="H38" s="6">
        <f t="shared" si="6"/>
        <v>3242744431</v>
      </c>
      <c r="I38" s="6">
        <f t="shared" si="6"/>
        <v>1772229126</v>
      </c>
      <c r="J38" s="6">
        <f t="shared" si="6"/>
        <v>2417420882</v>
      </c>
      <c r="K38" s="6">
        <f t="shared" si="6"/>
        <v>994626976</v>
      </c>
      <c r="L38" s="4"/>
      <c r="M38" s="4"/>
      <c r="N38" s="4"/>
      <c r="O38" s="4"/>
      <c r="P38" s="4"/>
      <c r="Q38" s="4"/>
    </row>
    <row r="39" spans="1:17" x14ac:dyDescent="0.25">
      <c r="A39" s="16">
        <v>38</v>
      </c>
      <c r="B39" s="17" t="s">
        <v>2</v>
      </c>
      <c r="C39" s="5" t="s">
        <v>3</v>
      </c>
      <c r="D39" s="5" t="s">
        <v>15</v>
      </c>
      <c r="E39" s="5" t="s">
        <v>52</v>
      </c>
      <c r="F39" s="6">
        <f>SUM(F38,F33)</f>
        <v>8869819849</v>
      </c>
      <c r="G39" s="6">
        <f t="shared" ref="G39:K39" si="7">SUM(G38,G33)</f>
        <v>11400020739</v>
      </c>
      <c r="H39" s="6">
        <f t="shared" si="7"/>
        <v>8872282684</v>
      </c>
      <c r="I39" s="6">
        <f t="shared" si="7"/>
        <v>10574452833</v>
      </c>
      <c r="J39" s="6">
        <f t="shared" si="7"/>
        <v>10472393439</v>
      </c>
      <c r="K39" s="6">
        <f t="shared" si="7"/>
        <v>7355733086</v>
      </c>
      <c r="L39" s="4"/>
      <c r="M39" s="4"/>
      <c r="N39" s="4"/>
      <c r="O39" s="4"/>
      <c r="P39" s="4"/>
      <c r="Q39" s="4"/>
    </row>
    <row r="40" spans="1:17" x14ac:dyDescent="0.25">
      <c r="A40" s="16">
        <v>39</v>
      </c>
      <c r="B40" s="17" t="s">
        <v>2</v>
      </c>
      <c r="C40" s="12" t="s">
        <v>85</v>
      </c>
      <c r="D40" s="12" t="s">
        <v>87</v>
      </c>
      <c r="E40" s="12" t="s">
        <v>62</v>
      </c>
      <c r="F40" s="13">
        <v>10195553186</v>
      </c>
      <c r="G40" s="13">
        <v>11877329244</v>
      </c>
      <c r="H40" s="13">
        <v>13342929078</v>
      </c>
      <c r="I40" s="13">
        <v>15340510909</v>
      </c>
      <c r="J40" s="13">
        <v>17547391128</v>
      </c>
      <c r="K40" s="13">
        <v>20992787274</v>
      </c>
      <c r="L40" s="4"/>
      <c r="M40" s="4"/>
      <c r="N40" s="4"/>
      <c r="O40" s="4"/>
      <c r="P40" s="4"/>
      <c r="Q40" s="4"/>
    </row>
    <row r="41" spans="1:17" x14ac:dyDescent="0.25">
      <c r="A41" s="16">
        <v>40</v>
      </c>
      <c r="B41" s="17" t="s">
        <v>2</v>
      </c>
      <c r="C41" s="12" t="s">
        <v>85</v>
      </c>
      <c r="D41" s="12" t="s">
        <v>87</v>
      </c>
      <c r="E41" s="12" t="s">
        <v>63</v>
      </c>
      <c r="F41" s="13">
        <v>25042524</v>
      </c>
      <c r="G41" s="13">
        <v>49098174</v>
      </c>
      <c r="H41" s="13">
        <v>70362581</v>
      </c>
      <c r="I41" s="13">
        <v>139908779</v>
      </c>
      <c r="J41" s="13">
        <v>160691571</v>
      </c>
      <c r="K41" s="13">
        <v>189967562</v>
      </c>
      <c r="L41" s="4"/>
      <c r="M41" s="4"/>
      <c r="N41" s="4"/>
      <c r="O41" s="4"/>
      <c r="P41" s="4"/>
      <c r="Q41" s="4"/>
    </row>
    <row r="42" spans="1:17" x14ac:dyDescent="0.25">
      <c r="A42" s="16">
        <v>41</v>
      </c>
      <c r="B42" s="17" t="s">
        <v>2</v>
      </c>
      <c r="C42" s="14" t="s">
        <v>85</v>
      </c>
      <c r="D42" s="14" t="s">
        <v>86</v>
      </c>
      <c r="E42" s="14" t="s">
        <v>64</v>
      </c>
      <c r="F42" s="15">
        <f>SUM(F40:F41)</f>
        <v>10220595710</v>
      </c>
      <c r="G42" s="15">
        <f>SUM(G40:G41)</f>
        <v>11926427418</v>
      </c>
      <c r="H42" s="15">
        <f t="shared" ref="H42:K42" si="8">SUM(H40:H41)</f>
        <v>13413291659</v>
      </c>
      <c r="I42" s="15">
        <f t="shared" si="8"/>
        <v>15480419688</v>
      </c>
      <c r="J42" s="15">
        <f t="shared" si="8"/>
        <v>17708082699</v>
      </c>
      <c r="K42" s="15">
        <f t="shared" si="8"/>
        <v>21182754836</v>
      </c>
      <c r="L42" s="4"/>
      <c r="M42" s="4"/>
      <c r="N42" s="4"/>
      <c r="O42" s="4"/>
      <c r="P42" s="4"/>
      <c r="Q42" s="4"/>
    </row>
    <row r="43" spans="1:17" x14ac:dyDescent="0.25">
      <c r="A43" s="16">
        <v>42</v>
      </c>
      <c r="B43" s="17" t="s">
        <v>2</v>
      </c>
      <c r="C43" s="12" t="s">
        <v>85</v>
      </c>
      <c r="D43" s="12" t="s">
        <v>87</v>
      </c>
      <c r="E43" s="12" t="s">
        <v>65</v>
      </c>
      <c r="F43" s="13">
        <v>-3840463547</v>
      </c>
      <c r="G43" s="13">
        <v>-4877526063</v>
      </c>
      <c r="H43" s="13">
        <v>-6022404941</v>
      </c>
      <c r="I43" s="13">
        <v>-7284007661</v>
      </c>
      <c r="J43" s="13">
        <v>-7618358388</v>
      </c>
      <c r="K43" s="13">
        <v>-9259931780</v>
      </c>
      <c r="L43" s="4"/>
      <c r="M43" s="4"/>
      <c r="N43" s="4"/>
      <c r="O43" s="4"/>
      <c r="P43" s="4"/>
      <c r="Q43" s="4"/>
    </row>
    <row r="44" spans="1:17" x14ac:dyDescent="0.25">
      <c r="A44" s="16">
        <v>43</v>
      </c>
      <c r="B44" s="17" t="s">
        <v>2</v>
      </c>
      <c r="C44" s="12" t="s">
        <v>85</v>
      </c>
      <c r="D44" s="12" t="s">
        <v>87</v>
      </c>
      <c r="E44" s="12" t="s">
        <v>66</v>
      </c>
      <c r="F44" s="13">
        <v>-431999761</v>
      </c>
      <c r="G44" s="13">
        <v>-560479596</v>
      </c>
      <c r="H44" s="13">
        <v>-329165574</v>
      </c>
      <c r="I44" s="13">
        <v>-404230813</v>
      </c>
      <c r="J44" s="13">
        <v>-409292466</v>
      </c>
      <c r="K44" s="13">
        <v>-498877943</v>
      </c>
      <c r="L44" s="4"/>
      <c r="M44" s="4"/>
      <c r="N44" s="4"/>
      <c r="O44" s="4"/>
      <c r="P44" s="4"/>
      <c r="Q44" s="4"/>
    </row>
    <row r="45" spans="1:17" x14ac:dyDescent="0.25">
      <c r="A45" s="16">
        <v>44</v>
      </c>
      <c r="B45" s="17" t="s">
        <v>2</v>
      </c>
      <c r="C45" s="12" t="s">
        <v>85</v>
      </c>
      <c r="D45" s="12" t="s">
        <v>87</v>
      </c>
      <c r="E45" s="12" t="s">
        <v>67</v>
      </c>
      <c r="F45" s="13">
        <v>-750419677</v>
      </c>
      <c r="G45" s="13">
        <v>-892642621</v>
      </c>
      <c r="H45" s="13">
        <v>-879109943</v>
      </c>
      <c r="I45" s="13">
        <v>-935612907</v>
      </c>
      <c r="J45" s="13">
        <v>-1053701205</v>
      </c>
      <c r="K45" s="13">
        <v>-1198891415</v>
      </c>
      <c r="L45" s="4"/>
      <c r="M45" s="4"/>
      <c r="N45" s="4"/>
      <c r="O45" s="4"/>
      <c r="P45" s="4"/>
      <c r="Q45" s="4"/>
    </row>
    <row r="46" spans="1:17" x14ac:dyDescent="0.25">
      <c r="A46" s="16">
        <v>45</v>
      </c>
      <c r="B46" s="17" t="s">
        <v>2</v>
      </c>
      <c r="C46" s="12" t="s">
        <v>85</v>
      </c>
      <c r="D46" s="12" t="s">
        <v>87</v>
      </c>
      <c r="E46" s="12" t="s">
        <v>68</v>
      </c>
      <c r="F46" s="13">
        <v>-1901596942</v>
      </c>
      <c r="G46" s="13">
        <v>-2158735307</v>
      </c>
      <c r="H46" s="13">
        <v>-2674743878</v>
      </c>
      <c r="I46" s="13">
        <v>-2853492329</v>
      </c>
      <c r="J46" s="13">
        <v>-3077866825</v>
      </c>
      <c r="K46" s="13">
        <v>-3785497514</v>
      </c>
      <c r="L46" s="4"/>
      <c r="M46" s="4"/>
      <c r="N46" s="4"/>
      <c r="O46" s="4"/>
      <c r="P46" s="4"/>
      <c r="Q46" s="4"/>
    </row>
    <row r="47" spans="1:17" x14ac:dyDescent="0.25">
      <c r="A47" s="16">
        <v>46</v>
      </c>
      <c r="B47" s="17" t="s">
        <v>2</v>
      </c>
      <c r="C47" s="12" t="s">
        <v>85</v>
      </c>
      <c r="D47" s="12" t="s">
        <v>87</v>
      </c>
      <c r="E47" s="12" t="s">
        <v>69</v>
      </c>
      <c r="F47" s="13">
        <v>-285579483</v>
      </c>
      <c r="G47" s="13">
        <v>-274481700</v>
      </c>
      <c r="H47" s="13">
        <v>-412438319</v>
      </c>
      <c r="I47" s="13">
        <v>-428057267</v>
      </c>
      <c r="J47" s="13">
        <v>-353825863</v>
      </c>
      <c r="K47" s="13">
        <v>-554883285</v>
      </c>
      <c r="L47" s="4"/>
      <c r="M47" s="4"/>
      <c r="N47" s="4"/>
      <c r="O47" s="4"/>
      <c r="P47" s="4"/>
      <c r="Q47" s="4"/>
    </row>
    <row r="48" spans="1:17" x14ac:dyDescent="0.25">
      <c r="A48" s="16">
        <v>47</v>
      </c>
      <c r="B48" s="17" t="s">
        <v>2</v>
      </c>
      <c r="C48" s="12" t="s">
        <v>85</v>
      </c>
      <c r="D48" s="12" t="s">
        <v>87</v>
      </c>
      <c r="E48" s="12" t="s">
        <v>70</v>
      </c>
      <c r="F48" s="13">
        <v>-464821104</v>
      </c>
      <c r="G48" s="13">
        <v>-535247697</v>
      </c>
      <c r="H48" s="13">
        <v>-594665144</v>
      </c>
      <c r="I48" s="13">
        <v>-706692047</v>
      </c>
      <c r="J48" s="13">
        <v>-777829289</v>
      </c>
      <c r="K48" s="13">
        <v>-106721467</v>
      </c>
      <c r="L48" s="4"/>
      <c r="M48" s="4"/>
      <c r="N48" s="4"/>
      <c r="O48" s="4"/>
      <c r="P48" s="4"/>
      <c r="Q48" s="4"/>
    </row>
    <row r="49" spans="1:17" x14ac:dyDescent="0.25">
      <c r="A49" s="16">
        <v>48</v>
      </c>
      <c r="B49" s="17" t="s">
        <v>2</v>
      </c>
      <c r="C49" s="12" t="s">
        <v>85</v>
      </c>
      <c r="D49" s="12" t="s">
        <v>87</v>
      </c>
      <c r="E49" s="12" t="s">
        <v>71</v>
      </c>
      <c r="F49" s="13">
        <v>-704202705</v>
      </c>
      <c r="G49" s="13">
        <v>-475977097</v>
      </c>
      <c r="H49" s="13">
        <v>-363442946</v>
      </c>
      <c r="I49" s="13">
        <v>-437247860</v>
      </c>
      <c r="J49" s="13">
        <v>-463935172</v>
      </c>
      <c r="K49" s="13">
        <v>-550980040</v>
      </c>
      <c r="L49" s="4"/>
      <c r="M49" s="4"/>
      <c r="N49" s="4"/>
      <c r="O49" s="4"/>
      <c r="P49" s="4"/>
      <c r="Q49" s="4"/>
    </row>
    <row r="50" spans="1:17" x14ac:dyDescent="0.25">
      <c r="A50" s="16">
        <v>49</v>
      </c>
      <c r="B50" s="17" t="s">
        <v>2</v>
      </c>
      <c r="C50" s="12" t="s">
        <v>85</v>
      </c>
      <c r="D50" s="12" t="s">
        <v>87</v>
      </c>
      <c r="E50" s="12" t="s">
        <v>72</v>
      </c>
      <c r="F50" s="13">
        <v>155760050</v>
      </c>
      <c r="G50" s="13">
        <v>350525781</v>
      </c>
      <c r="H50" s="13">
        <v>816333813</v>
      </c>
      <c r="I50" s="13">
        <v>510079616</v>
      </c>
      <c r="J50" s="13">
        <v>57215667</v>
      </c>
      <c r="K50" s="13">
        <v>103935665</v>
      </c>
      <c r="L50" s="4"/>
      <c r="M50" s="4"/>
      <c r="N50" s="4"/>
      <c r="O50" s="4"/>
      <c r="P50" s="4"/>
      <c r="Q50" s="4"/>
    </row>
    <row r="51" spans="1:17" x14ac:dyDescent="0.25">
      <c r="A51" s="16">
        <v>50</v>
      </c>
      <c r="B51" s="17" t="s">
        <v>2</v>
      </c>
      <c r="C51" s="12" t="s">
        <v>85</v>
      </c>
      <c r="D51" s="12" t="s">
        <v>87</v>
      </c>
      <c r="E51" s="12" t="s">
        <v>73</v>
      </c>
      <c r="F51" s="13">
        <v>-159172507</v>
      </c>
      <c r="G51" s="13">
        <v>-173712269</v>
      </c>
      <c r="H51" s="13">
        <v>-91164041</v>
      </c>
      <c r="I51" s="13">
        <v>-47541553</v>
      </c>
      <c r="J51" s="13">
        <v>-21559014</v>
      </c>
      <c r="K51" s="13">
        <v>-58791781</v>
      </c>
      <c r="L51" s="4"/>
      <c r="M51" s="4"/>
      <c r="N51" s="4"/>
      <c r="O51" s="4"/>
      <c r="P51" s="4"/>
      <c r="Q51" s="4"/>
    </row>
    <row r="52" spans="1:17" x14ac:dyDescent="0.25">
      <c r="A52" s="16">
        <v>51</v>
      </c>
      <c r="B52" s="17" t="s">
        <v>2</v>
      </c>
      <c r="C52" s="12" t="s">
        <v>85</v>
      </c>
      <c r="D52" s="12" t="s">
        <v>87</v>
      </c>
      <c r="E52" s="12" t="s">
        <v>74</v>
      </c>
      <c r="F52" s="13">
        <v>40789882</v>
      </c>
      <c r="G52" s="13">
        <v>6139834</v>
      </c>
      <c r="H52" s="13">
        <v>0</v>
      </c>
      <c r="I52" s="13">
        <v>0</v>
      </c>
      <c r="J52" s="13">
        <v>0</v>
      </c>
      <c r="K52" s="13">
        <v>0</v>
      </c>
      <c r="L52" s="4"/>
      <c r="M52" s="4"/>
      <c r="N52" s="4"/>
      <c r="O52" s="4"/>
      <c r="P52" s="4"/>
      <c r="Q52" s="4"/>
    </row>
    <row r="53" spans="1:17" x14ac:dyDescent="0.25">
      <c r="A53" s="16">
        <v>52</v>
      </c>
      <c r="B53" s="17" t="s">
        <v>2</v>
      </c>
      <c r="C53" s="12" t="s">
        <v>85</v>
      </c>
      <c r="D53" s="12" t="s">
        <v>87</v>
      </c>
      <c r="E53" s="12" t="s">
        <v>75</v>
      </c>
      <c r="F53" s="13">
        <v>-118382625</v>
      </c>
      <c r="G53" s="13">
        <v>-167572435</v>
      </c>
      <c r="H53" s="13">
        <v>-91164041</v>
      </c>
      <c r="I53" s="13">
        <v>-47541553</v>
      </c>
      <c r="J53" s="13">
        <v>-21559014</v>
      </c>
      <c r="K53" s="13">
        <v>-58791781</v>
      </c>
      <c r="L53" s="4"/>
      <c r="M53" s="4"/>
      <c r="N53" s="4"/>
      <c r="O53" s="4"/>
      <c r="P53" s="4"/>
      <c r="Q53" s="4"/>
    </row>
    <row r="54" spans="1:17" x14ac:dyDescent="0.25">
      <c r="A54" s="16">
        <v>53</v>
      </c>
      <c r="B54" s="17" t="s">
        <v>2</v>
      </c>
      <c r="C54" s="14" t="s">
        <v>85</v>
      </c>
      <c r="D54" s="14" t="s">
        <v>86</v>
      </c>
      <c r="E54" s="14" t="s">
        <v>76</v>
      </c>
      <c r="F54" s="15">
        <f>SUM(F42:F52)</f>
        <v>1878889916</v>
      </c>
      <c r="G54" s="15">
        <f>SUM(G42:G52)</f>
        <v>2334290683</v>
      </c>
      <c r="H54" s="15">
        <f t="shared" ref="H54:K54" si="9">SUM(H42:H52)</f>
        <v>2862490686</v>
      </c>
      <c r="I54" s="15">
        <f t="shared" si="9"/>
        <v>2893616867</v>
      </c>
      <c r="J54" s="15">
        <f t="shared" si="9"/>
        <v>3988930144</v>
      </c>
      <c r="K54" s="15">
        <f t="shared" si="9"/>
        <v>5272115276</v>
      </c>
      <c r="L54" s="4"/>
      <c r="M54" s="4"/>
      <c r="N54" s="4"/>
      <c r="O54" s="4"/>
      <c r="P54" s="4"/>
      <c r="Q54" s="4"/>
    </row>
    <row r="55" spans="1:17" x14ac:dyDescent="0.25">
      <c r="A55" s="16">
        <v>54</v>
      </c>
      <c r="B55" s="17" t="s">
        <v>2</v>
      </c>
      <c r="C55" s="12" t="s">
        <v>85</v>
      </c>
      <c r="D55" s="12" t="s">
        <v>87</v>
      </c>
      <c r="E55" s="12" t="s">
        <v>77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4"/>
      <c r="M55" s="4"/>
      <c r="N55" s="4"/>
      <c r="O55" s="4"/>
      <c r="P55" s="4"/>
      <c r="Q55" s="4"/>
    </row>
    <row r="56" spans="1:17" x14ac:dyDescent="0.25">
      <c r="A56" s="16">
        <v>55</v>
      </c>
      <c r="B56" s="17" t="s">
        <v>2</v>
      </c>
      <c r="C56" s="12" t="s">
        <v>85</v>
      </c>
      <c r="D56" s="12" t="s">
        <v>87</v>
      </c>
      <c r="E56" s="12" t="s">
        <v>78</v>
      </c>
      <c r="F56" s="13">
        <v>77127609</v>
      </c>
      <c r="G56" s="13">
        <v>94175889</v>
      </c>
      <c r="H56" s="13">
        <v>256194382</v>
      </c>
      <c r="I56" s="13">
        <v>81858510</v>
      </c>
      <c r="J56" s="13">
        <v>74046389</v>
      </c>
      <c r="K56" s="13">
        <v>98847147</v>
      </c>
      <c r="L56" s="4"/>
      <c r="M56" s="4"/>
      <c r="N56" s="4"/>
      <c r="O56" s="4"/>
      <c r="P56" s="4"/>
      <c r="Q56" s="4"/>
    </row>
    <row r="57" spans="1:17" x14ac:dyDescent="0.25">
      <c r="A57" s="16">
        <v>56</v>
      </c>
      <c r="B57" s="17" t="s">
        <v>2</v>
      </c>
      <c r="C57" s="12" t="s">
        <v>85</v>
      </c>
      <c r="D57" s="12" t="s">
        <v>87</v>
      </c>
      <c r="E57" s="12" t="s">
        <v>79</v>
      </c>
      <c r="F57" s="13">
        <v>-685718087</v>
      </c>
      <c r="G57" s="13">
        <v>-1278642758</v>
      </c>
      <c r="H57" s="13">
        <v>-1094318864</v>
      </c>
      <c r="I57" s="13">
        <v>-513342379</v>
      </c>
      <c r="J57" s="13">
        <v>-357736072</v>
      </c>
      <c r="K57" s="13">
        <v>-1021989065</v>
      </c>
      <c r="L57" s="4"/>
      <c r="M57" s="4"/>
      <c r="N57" s="4"/>
      <c r="O57" s="4"/>
      <c r="P57" s="4"/>
      <c r="Q57" s="4"/>
    </row>
    <row r="58" spans="1:17" x14ac:dyDescent="0.25">
      <c r="A58" s="16">
        <v>57</v>
      </c>
      <c r="B58" s="17" t="s">
        <v>2</v>
      </c>
      <c r="C58" s="12" t="s">
        <v>85</v>
      </c>
      <c r="D58" s="12" t="s">
        <v>87</v>
      </c>
      <c r="E58" s="12" t="s">
        <v>80</v>
      </c>
      <c r="F58" s="13">
        <v>-2450775108</v>
      </c>
      <c r="G58" s="13">
        <v>209867458</v>
      </c>
      <c r="H58" s="13">
        <v>-42507616</v>
      </c>
      <c r="I58" s="13">
        <v>504206862</v>
      </c>
      <c r="J58" s="13">
        <v>51411660</v>
      </c>
      <c r="K58" s="13">
        <v>10166306</v>
      </c>
      <c r="L58" s="4"/>
      <c r="M58" s="4"/>
      <c r="N58" s="4"/>
      <c r="O58" s="4"/>
      <c r="P58" s="4"/>
      <c r="Q58" s="4"/>
    </row>
    <row r="59" spans="1:17" x14ac:dyDescent="0.25">
      <c r="A59" s="16">
        <v>58</v>
      </c>
      <c r="B59" s="17" t="s">
        <v>2</v>
      </c>
      <c r="C59" s="14" t="s">
        <v>85</v>
      </c>
      <c r="D59" s="14" t="s">
        <v>86</v>
      </c>
      <c r="E59" s="14" t="s">
        <v>81</v>
      </c>
      <c r="F59" s="15">
        <f>SUM(F54:F58)</f>
        <v>-1180475670</v>
      </c>
      <c r="G59" s="15">
        <f t="shared" ref="G59:K59" si="10">SUM(G54:G58)</f>
        <v>1359691272</v>
      </c>
      <c r="H59" s="15">
        <f t="shared" si="10"/>
        <v>1981858588</v>
      </c>
      <c r="I59" s="15">
        <f t="shared" si="10"/>
        <v>2966339860</v>
      </c>
      <c r="J59" s="15">
        <f t="shared" si="10"/>
        <v>3756652121</v>
      </c>
      <c r="K59" s="15">
        <f t="shared" si="10"/>
        <v>4359139664</v>
      </c>
      <c r="L59" s="4"/>
      <c r="M59" s="4"/>
      <c r="N59" s="4"/>
      <c r="O59" s="4"/>
      <c r="P59" s="4"/>
      <c r="Q59" s="4"/>
    </row>
    <row r="60" spans="1:17" x14ac:dyDescent="0.25">
      <c r="A60" s="16">
        <v>59</v>
      </c>
      <c r="B60" s="17" t="s">
        <v>2</v>
      </c>
      <c r="C60" s="12" t="s">
        <v>85</v>
      </c>
      <c r="D60" s="12" t="s">
        <v>87</v>
      </c>
      <c r="E60" s="12" t="s">
        <v>82</v>
      </c>
      <c r="F60" s="13">
        <v>197613719</v>
      </c>
      <c r="G60" s="13">
        <v>-418095793</v>
      </c>
      <c r="H60" s="13">
        <v>-527258068</v>
      </c>
      <c r="I60" s="13">
        <v>-741198704</v>
      </c>
      <c r="J60" s="13">
        <v>-964958593</v>
      </c>
      <c r="K60" s="13">
        <v>-1122839271</v>
      </c>
      <c r="L60" s="4"/>
      <c r="M60" s="4"/>
      <c r="N60" s="4"/>
      <c r="O60" s="4"/>
      <c r="P60" s="4"/>
      <c r="Q60" s="4"/>
    </row>
    <row r="61" spans="1:17" x14ac:dyDescent="0.25">
      <c r="A61" s="16">
        <v>60</v>
      </c>
      <c r="B61" s="17" t="s">
        <v>2</v>
      </c>
      <c r="C61" s="14" t="s">
        <v>85</v>
      </c>
      <c r="D61" s="14" t="s">
        <v>86</v>
      </c>
      <c r="E61" s="14" t="s">
        <v>83</v>
      </c>
      <c r="F61" s="15">
        <f>SUM(F59:F60)</f>
        <v>-982861951</v>
      </c>
      <c r="G61" s="15">
        <f>SUM(G59:G60)</f>
        <v>941595479</v>
      </c>
      <c r="H61" s="15">
        <f t="shared" ref="H61:K61" si="11">SUM(H59:H60)</f>
        <v>1454600520</v>
      </c>
      <c r="I61" s="15">
        <f t="shared" si="11"/>
        <v>2225141156</v>
      </c>
      <c r="J61" s="15">
        <f t="shared" si="11"/>
        <v>2791693528</v>
      </c>
      <c r="K61" s="15">
        <f t="shared" si="11"/>
        <v>3236300393</v>
      </c>
      <c r="L61" s="4"/>
      <c r="M61" s="4"/>
      <c r="N61" s="4"/>
      <c r="O61" s="4"/>
      <c r="P61" s="4"/>
      <c r="Q61" s="4"/>
    </row>
    <row r="62" spans="1:17" x14ac:dyDescent="0.25">
      <c r="A62" s="16">
        <v>61</v>
      </c>
      <c r="B62" s="17" t="s">
        <v>2</v>
      </c>
      <c r="C62" s="12" t="s">
        <v>85</v>
      </c>
      <c r="D62" s="12" t="s">
        <v>87</v>
      </c>
      <c r="E62" s="12" t="s">
        <v>84</v>
      </c>
      <c r="F62" s="13">
        <v>0</v>
      </c>
      <c r="G62" s="13">
        <v>0</v>
      </c>
      <c r="H62" s="13">
        <v>0</v>
      </c>
      <c r="I62" s="13">
        <v>0</v>
      </c>
      <c r="J62" s="13">
        <v>12.24</v>
      </c>
      <c r="K62" s="13">
        <v>14.75</v>
      </c>
      <c r="L62" s="4"/>
      <c r="M62" s="4"/>
      <c r="N62" s="4"/>
      <c r="O62" s="4"/>
      <c r="P62" s="4"/>
      <c r="Q62" s="4"/>
    </row>
    <row r="63" spans="1:17" x14ac:dyDescent="0.25">
      <c r="A63" s="23">
        <v>62</v>
      </c>
      <c r="B63" s="24" t="s">
        <v>2</v>
      </c>
      <c r="C63" s="25" t="s">
        <v>56</v>
      </c>
      <c r="D63" s="25" t="s">
        <v>88</v>
      </c>
      <c r="E63" s="25" t="s">
        <v>91</v>
      </c>
      <c r="F63" s="26"/>
      <c r="G63" s="26"/>
      <c r="H63" s="26"/>
      <c r="I63" s="26"/>
      <c r="J63" s="26"/>
      <c r="K63" s="26"/>
      <c r="L63" s="27">
        <f>F42/F15</f>
        <v>1.1522889848943538</v>
      </c>
      <c r="M63" s="27">
        <f t="shared" ref="M63:Q63" si="12">G42/G15</f>
        <v>1.0461759404699273</v>
      </c>
      <c r="N63" s="27">
        <f t="shared" si="12"/>
        <v>1.5118196902347483</v>
      </c>
      <c r="O63" s="27">
        <f t="shared" si="12"/>
        <v>1.4639452208524499</v>
      </c>
      <c r="P63" s="27">
        <f t="shared" si="12"/>
        <v>1.6909298530604986</v>
      </c>
      <c r="Q63" s="27">
        <f t="shared" si="12"/>
        <v>2.8797612132387806</v>
      </c>
    </row>
    <row r="64" spans="1:17" x14ac:dyDescent="0.25">
      <c r="A64" s="23">
        <v>63</v>
      </c>
      <c r="B64" s="24" t="s">
        <v>2</v>
      </c>
      <c r="C64" s="25" t="s">
        <v>56</v>
      </c>
      <c r="D64" s="25" t="s">
        <v>88</v>
      </c>
      <c r="E64" s="25" t="s">
        <v>90</v>
      </c>
      <c r="F64" s="26"/>
      <c r="G64" s="26"/>
      <c r="H64" s="26"/>
      <c r="I64" s="26"/>
      <c r="J64" s="26"/>
      <c r="K64" s="26"/>
      <c r="L64" s="27">
        <f>F42/F2</f>
        <v>44.957412042903954</v>
      </c>
      <c r="M64" s="27">
        <f t="shared" ref="M64:Q64" si="13">G42/G2</f>
        <v>26.207581446232602</v>
      </c>
      <c r="N64" s="27">
        <f t="shared" si="13"/>
        <v>18.175597773035371</v>
      </c>
      <c r="O64" s="27">
        <f t="shared" si="13"/>
        <v>97.658103492312392</v>
      </c>
      <c r="P64" s="27">
        <f t="shared" si="13"/>
        <v>18.6464894513133</v>
      </c>
      <c r="Q64" s="27">
        <f t="shared" si="13"/>
        <v>173.12508148713411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5D387-05DF-4C0F-BCF7-B6BE6DD40D83}">
  <dimension ref="A1:Q64"/>
  <sheetViews>
    <sheetView workbookViewId="0"/>
  </sheetViews>
  <sheetFormatPr defaultRowHeight="15" x14ac:dyDescent="0.25"/>
  <cols>
    <col min="1" max="1" width="6.42578125" style="3" bestFit="1" customWidth="1"/>
    <col min="2" max="2" width="11.5703125" style="3" bestFit="1" customWidth="1"/>
    <col min="3" max="3" width="27.140625" style="3" bestFit="1" customWidth="1"/>
    <col min="4" max="4" width="39.28515625" style="3" bestFit="1" customWidth="1"/>
    <col min="5" max="5" width="44.28515625" style="3" bestFit="1" customWidth="1"/>
    <col min="6" max="11" width="14.5703125" style="3" bestFit="1" customWidth="1"/>
    <col min="12" max="17" width="22.5703125" style="3" bestFit="1" customWidth="1"/>
    <col min="18" max="16384" width="9.140625" style="3"/>
  </cols>
  <sheetData>
    <row r="1" spans="1:17" x14ac:dyDescent="0.25">
      <c r="A1" s="3" t="s">
        <v>0</v>
      </c>
      <c r="B1" s="3" t="s">
        <v>1</v>
      </c>
      <c r="C1" s="3" t="s">
        <v>59</v>
      </c>
      <c r="D1" s="3" t="s">
        <v>60</v>
      </c>
      <c r="E1" s="3" t="s">
        <v>61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125</v>
      </c>
      <c r="M1" s="3" t="s">
        <v>126</v>
      </c>
      <c r="N1" s="3" t="s">
        <v>127</v>
      </c>
      <c r="O1" s="3" t="s">
        <v>128</v>
      </c>
      <c r="P1" s="3" t="s">
        <v>129</v>
      </c>
      <c r="Q1" s="3" t="s">
        <v>130</v>
      </c>
    </row>
    <row r="2" spans="1:17" x14ac:dyDescent="0.25">
      <c r="A2" s="16">
        <v>1</v>
      </c>
      <c r="B2" s="17" t="s">
        <v>2</v>
      </c>
      <c r="C2" s="2" t="s">
        <v>3</v>
      </c>
      <c r="D2" s="2" t="s">
        <v>29</v>
      </c>
      <c r="E2" s="2" t="s">
        <v>4</v>
      </c>
      <c r="F2" s="1">
        <v>227339503</v>
      </c>
      <c r="G2" s="1">
        <v>455075469</v>
      </c>
      <c r="H2" s="1">
        <v>737983522</v>
      </c>
      <c r="I2" s="1">
        <v>158516489</v>
      </c>
      <c r="J2" s="1">
        <v>949673811</v>
      </c>
      <c r="K2" s="1">
        <v>122355205</v>
      </c>
      <c r="L2" s="7"/>
      <c r="M2" s="7"/>
      <c r="N2" s="7"/>
      <c r="O2" s="7"/>
      <c r="P2" s="7"/>
      <c r="Q2" s="7"/>
    </row>
    <row r="3" spans="1:17" x14ac:dyDescent="0.25">
      <c r="A3" s="16">
        <v>2</v>
      </c>
      <c r="B3" s="17" t="s">
        <v>2</v>
      </c>
      <c r="C3" s="2" t="s">
        <v>3</v>
      </c>
      <c r="D3" s="2" t="s">
        <v>29</v>
      </c>
      <c r="E3" s="2" t="s">
        <v>11</v>
      </c>
      <c r="F3" s="1">
        <v>4646071302</v>
      </c>
      <c r="G3" s="1">
        <v>5948368946</v>
      </c>
      <c r="H3" s="1">
        <v>3443879482</v>
      </c>
      <c r="I3" s="1">
        <v>5432143898</v>
      </c>
      <c r="J3" s="1">
        <v>5522205033</v>
      </c>
      <c r="K3" s="1">
        <v>3109044508</v>
      </c>
      <c r="L3" s="7"/>
      <c r="M3" s="7"/>
      <c r="N3" s="7"/>
      <c r="O3" s="7"/>
      <c r="P3" s="7"/>
      <c r="Q3" s="7"/>
    </row>
    <row r="4" spans="1:17" x14ac:dyDescent="0.25">
      <c r="A4" s="16">
        <v>3</v>
      </c>
      <c r="B4" s="17" t="s">
        <v>2</v>
      </c>
      <c r="C4" s="2" t="s">
        <v>3</v>
      </c>
      <c r="D4" s="2" t="s">
        <v>29</v>
      </c>
      <c r="E4" s="2" t="s">
        <v>12</v>
      </c>
      <c r="F4" s="1">
        <v>746852209</v>
      </c>
      <c r="G4" s="1">
        <v>649847449</v>
      </c>
      <c r="H4" s="1">
        <v>785944929</v>
      </c>
      <c r="I4" s="1">
        <v>574688129</v>
      </c>
      <c r="J4" s="1">
        <v>272007072</v>
      </c>
      <c r="K4" s="1">
        <v>234186671</v>
      </c>
      <c r="L4" s="7"/>
      <c r="M4" s="7"/>
      <c r="N4" s="7"/>
      <c r="O4" s="7"/>
      <c r="P4" s="7"/>
      <c r="Q4" s="7"/>
    </row>
    <row r="5" spans="1:17" x14ac:dyDescent="0.25">
      <c r="A5" s="16">
        <v>4</v>
      </c>
      <c r="B5" s="17" t="s">
        <v>2</v>
      </c>
      <c r="C5" s="2" t="s">
        <v>3</v>
      </c>
      <c r="D5" s="2" t="s">
        <v>29</v>
      </c>
      <c r="E5" s="2" t="s">
        <v>13</v>
      </c>
      <c r="F5" s="1">
        <v>828390929</v>
      </c>
      <c r="G5" s="1">
        <v>643895802</v>
      </c>
      <c r="H5" s="1">
        <v>282559286</v>
      </c>
      <c r="I5" s="1">
        <v>150923767</v>
      </c>
      <c r="J5" s="1">
        <v>280775748</v>
      </c>
      <c r="K5" s="1">
        <v>990658996</v>
      </c>
      <c r="L5" s="7"/>
      <c r="M5" s="7"/>
      <c r="N5" s="7"/>
      <c r="O5" s="7"/>
      <c r="P5" s="7"/>
      <c r="Q5" s="7"/>
    </row>
    <row r="6" spans="1:17" x14ac:dyDescent="0.25">
      <c r="A6" s="16">
        <v>5</v>
      </c>
      <c r="B6" s="17" t="s">
        <v>2</v>
      </c>
      <c r="C6" s="2" t="s">
        <v>3</v>
      </c>
      <c r="D6" s="2" t="s">
        <v>29</v>
      </c>
      <c r="E6" s="2" t="s">
        <v>14</v>
      </c>
      <c r="F6" s="1">
        <v>334111497</v>
      </c>
      <c r="G6" s="1">
        <v>285715422</v>
      </c>
      <c r="H6" s="1">
        <v>985436651</v>
      </c>
      <c r="I6" s="1">
        <v>660299816</v>
      </c>
      <c r="J6" s="1">
        <v>817987615</v>
      </c>
      <c r="K6" s="1">
        <v>847334691</v>
      </c>
      <c r="L6" s="7"/>
      <c r="M6" s="7"/>
      <c r="N6" s="7"/>
      <c r="O6" s="7"/>
      <c r="P6" s="7"/>
      <c r="Q6" s="7"/>
    </row>
    <row r="7" spans="1:17" x14ac:dyDescent="0.25">
      <c r="A7" s="16">
        <v>6</v>
      </c>
      <c r="B7" s="17" t="s">
        <v>2</v>
      </c>
      <c r="C7" s="5" t="s">
        <v>3</v>
      </c>
      <c r="D7" s="5" t="s">
        <v>15</v>
      </c>
      <c r="E7" s="5" t="s">
        <v>45</v>
      </c>
      <c r="F7" s="6">
        <f>SUM(F2:F6)</f>
        <v>6782765440</v>
      </c>
      <c r="G7" s="6">
        <f t="shared" ref="G7:K7" si="0">SUM(G2:G6)</f>
        <v>7982903088</v>
      </c>
      <c r="H7" s="6">
        <f t="shared" si="0"/>
        <v>6235803870</v>
      </c>
      <c r="I7" s="6">
        <f t="shared" si="0"/>
        <v>6976572099</v>
      </c>
      <c r="J7" s="6">
        <f t="shared" si="0"/>
        <v>7842649279</v>
      </c>
      <c r="K7" s="6">
        <f t="shared" si="0"/>
        <v>5303580071</v>
      </c>
      <c r="L7" s="7"/>
      <c r="M7" s="7"/>
      <c r="N7" s="7"/>
      <c r="O7" s="7"/>
      <c r="P7" s="7"/>
      <c r="Q7" s="7"/>
    </row>
    <row r="8" spans="1:17" x14ac:dyDescent="0.25">
      <c r="A8" s="16">
        <v>7</v>
      </c>
      <c r="B8" s="17" t="s">
        <v>2</v>
      </c>
      <c r="C8" s="2" t="s">
        <v>3</v>
      </c>
      <c r="D8" s="2" t="s">
        <v>16</v>
      </c>
      <c r="E8" s="2" t="s">
        <v>17</v>
      </c>
      <c r="F8" s="1">
        <v>62120567</v>
      </c>
      <c r="G8" s="1">
        <v>614738586</v>
      </c>
      <c r="H8" s="1">
        <v>945192391</v>
      </c>
      <c r="I8" s="1">
        <v>508173456</v>
      </c>
      <c r="J8" s="1">
        <v>600298289</v>
      </c>
      <c r="K8" s="1">
        <v>13659048</v>
      </c>
      <c r="L8" s="7"/>
      <c r="M8" s="7"/>
      <c r="N8" s="7"/>
      <c r="O8" s="7"/>
      <c r="P8" s="7"/>
      <c r="Q8" s="7"/>
    </row>
    <row r="9" spans="1:17" x14ac:dyDescent="0.25">
      <c r="A9" s="16">
        <v>8</v>
      </c>
      <c r="B9" s="17" t="s">
        <v>2</v>
      </c>
      <c r="C9" s="2" t="s">
        <v>3</v>
      </c>
      <c r="D9" s="2" t="s">
        <v>16</v>
      </c>
      <c r="E9" s="2" t="s">
        <v>18</v>
      </c>
      <c r="F9" s="1">
        <v>193186705</v>
      </c>
      <c r="G9" s="1">
        <v>929932027</v>
      </c>
      <c r="H9" s="1">
        <v>82975532</v>
      </c>
      <c r="I9" s="1">
        <v>379236925</v>
      </c>
      <c r="J9" s="1">
        <v>941063873</v>
      </c>
      <c r="K9" s="1">
        <v>358344789</v>
      </c>
      <c r="L9" s="7"/>
      <c r="M9" s="7"/>
      <c r="N9" s="7"/>
      <c r="O9" s="7"/>
      <c r="P9" s="7"/>
      <c r="Q9" s="7"/>
    </row>
    <row r="10" spans="1:17" x14ac:dyDescent="0.25">
      <c r="A10" s="16">
        <v>9</v>
      </c>
      <c r="B10" s="17" t="s">
        <v>2</v>
      </c>
      <c r="C10" s="2" t="s">
        <v>3</v>
      </c>
      <c r="D10" s="2" t="s">
        <v>16</v>
      </c>
      <c r="E10" s="2" t="s">
        <v>19</v>
      </c>
      <c r="F10" s="1">
        <v>841606422</v>
      </c>
      <c r="G10" s="1">
        <v>133855977</v>
      </c>
      <c r="H10" s="1">
        <v>555904841</v>
      </c>
      <c r="I10" s="1">
        <v>493374828</v>
      </c>
      <c r="J10" s="1">
        <v>120153333</v>
      </c>
      <c r="K10" s="1">
        <v>399195881</v>
      </c>
      <c r="L10" s="7"/>
      <c r="M10" s="7"/>
      <c r="N10" s="7"/>
      <c r="O10" s="7"/>
      <c r="P10" s="7"/>
      <c r="Q10" s="7"/>
    </row>
    <row r="11" spans="1:17" x14ac:dyDescent="0.25">
      <c r="A11" s="16">
        <v>10</v>
      </c>
      <c r="B11" s="17" t="s">
        <v>2</v>
      </c>
      <c r="C11" s="2" t="s">
        <v>3</v>
      </c>
      <c r="D11" s="2" t="s">
        <v>16</v>
      </c>
      <c r="E11" s="2" t="s">
        <v>31</v>
      </c>
      <c r="F11" s="1">
        <v>227758168</v>
      </c>
      <c r="G11" s="1">
        <v>949945896</v>
      </c>
      <c r="H11" s="1">
        <v>445161328</v>
      </c>
      <c r="I11" s="1">
        <v>572082814</v>
      </c>
      <c r="J11" s="1">
        <v>874781478</v>
      </c>
      <c r="K11" s="1">
        <v>90087448</v>
      </c>
      <c r="L11" s="7"/>
      <c r="M11" s="7"/>
      <c r="N11" s="7"/>
      <c r="O11" s="7"/>
      <c r="P11" s="7"/>
      <c r="Q11" s="7"/>
    </row>
    <row r="12" spans="1:17" x14ac:dyDescent="0.25">
      <c r="A12" s="16">
        <v>11</v>
      </c>
      <c r="B12" s="17" t="s">
        <v>2</v>
      </c>
      <c r="C12" s="2" t="s">
        <v>3</v>
      </c>
      <c r="D12" s="2" t="s">
        <v>16</v>
      </c>
      <c r="E12" s="2" t="s">
        <v>20</v>
      </c>
      <c r="F12" s="1">
        <v>220888884</v>
      </c>
      <c r="G12" s="1">
        <v>13946342</v>
      </c>
      <c r="H12" s="1">
        <v>101678631</v>
      </c>
      <c r="I12" s="1">
        <v>870691375</v>
      </c>
      <c r="J12" s="1">
        <v>39099833</v>
      </c>
      <c r="K12" s="1">
        <v>537196821</v>
      </c>
      <c r="L12" s="7"/>
      <c r="M12" s="7"/>
      <c r="N12" s="7"/>
      <c r="O12" s="7"/>
      <c r="P12" s="7"/>
      <c r="Q12" s="7"/>
    </row>
    <row r="13" spans="1:17" x14ac:dyDescent="0.25">
      <c r="A13" s="16">
        <v>12</v>
      </c>
      <c r="B13" s="17" t="s">
        <v>2</v>
      </c>
      <c r="C13" s="2" t="s">
        <v>3</v>
      </c>
      <c r="D13" s="2" t="s">
        <v>16</v>
      </c>
      <c r="E13" s="2" t="s">
        <v>32</v>
      </c>
      <c r="F13" s="1">
        <v>541493663</v>
      </c>
      <c r="G13" s="1">
        <v>774698823</v>
      </c>
      <c r="H13" s="1">
        <v>505566091</v>
      </c>
      <c r="I13" s="1">
        <v>774321336</v>
      </c>
      <c r="J13" s="1">
        <v>54347354</v>
      </c>
      <c r="K13" s="1">
        <v>653669028</v>
      </c>
      <c r="L13" s="7"/>
      <c r="M13" s="7"/>
      <c r="N13" s="7"/>
      <c r="O13" s="7"/>
      <c r="P13" s="7"/>
      <c r="Q13" s="7"/>
    </row>
    <row r="14" spans="1:17" x14ac:dyDescent="0.25">
      <c r="A14" s="16">
        <v>13</v>
      </c>
      <c r="B14" s="17" t="s">
        <v>2</v>
      </c>
      <c r="C14" s="5" t="s">
        <v>3</v>
      </c>
      <c r="D14" s="5" t="s">
        <v>15</v>
      </c>
      <c r="E14" s="5" t="s">
        <v>46</v>
      </c>
      <c r="F14" s="6">
        <f>SUM(F8:F13)</f>
        <v>2087054409</v>
      </c>
      <c r="G14" s="6">
        <f t="shared" ref="G14:K14" si="1">SUM(G8:G13)</f>
        <v>3417117651</v>
      </c>
      <c r="H14" s="6">
        <f t="shared" si="1"/>
        <v>2636478814</v>
      </c>
      <c r="I14" s="6">
        <f t="shared" si="1"/>
        <v>3597880734</v>
      </c>
      <c r="J14" s="6">
        <f t="shared" si="1"/>
        <v>2629744160</v>
      </c>
      <c r="K14" s="6">
        <f t="shared" si="1"/>
        <v>2052153015</v>
      </c>
      <c r="L14" s="7"/>
      <c r="M14" s="7"/>
      <c r="N14" s="7"/>
      <c r="O14" s="7"/>
      <c r="P14" s="7"/>
      <c r="Q14" s="7"/>
    </row>
    <row r="15" spans="1:17" x14ac:dyDescent="0.25">
      <c r="A15" s="16">
        <v>14</v>
      </c>
      <c r="B15" s="17" t="s">
        <v>2</v>
      </c>
      <c r="C15" s="5" t="s">
        <v>3</v>
      </c>
      <c r="D15" s="5" t="s">
        <v>15</v>
      </c>
      <c r="E15" s="5" t="s">
        <v>47</v>
      </c>
      <c r="F15" s="6">
        <f>SUM(F14,F7)</f>
        <v>8869819849</v>
      </c>
      <c r="G15" s="6">
        <f t="shared" ref="G15:K15" si="2">SUM(G14,G7)</f>
        <v>11400020739</v>
      </c>
      <c r="H15" s="6">
        <f t="shared" si="2"/>
        <v>8872282684</v>
      </c>
      <c r="I15" s="6">
        <f t="shared" si="2"/>
        <v>10574452833</v>
      </c>
      <c r="J15" s="6">
        <f t="shared" si="2"/>
        <v>10472393439</v>
      </c>
      <c r="K15" s="6">
        <f t="shared" si="2"/>
        <v>7355733086</v>
      </c>
      <c r="L15" s="7"/>
      <c r="M15" s="7"/>
      <c r="N15" s="7"/>
      <c r="O15" s="7"/>
      <c r="P15" s="7"/>
      <c r="Q15" s="7"/>
    </row>
    <row r="16" spans="1:17" x14ac:dyDescent="0.25">
      <c r="A16" s="16">
        <v>15</v>
      </c>
      <c r="B16" s="17" t="s">
        <v>2</v>
      </c>
      <c r="C16" s="2" t="s">
        <v>3</v>
      </c>
      <c r="D16" s="2" t="s">
        <v>39</v>
      </c>
      <c r="E16" s="2" t="s">
        <v>21</v>
      </c>
      <c r="F16" s="1">
        <v>357759805</v>
      </c>
      <c r="G16" s="1">
        <v>493407935</v>
      </c>
      <c r="H16" s="1">
        <v>344776389</v>
      </c>
      <c r="I16" s="1">
        <v>923347988</v>
      </c>
      <c r="J16" s="1">
        <v>871555042</v>
      </c>
      <c r="K16" s="1">
        <v>966975322</v>
      </c>
      <c r="L16" s="7"/>
      <c r="M16" s="7"/>
      <c r="N16" s="7"/>
      <c r="O16" s="7"/>
      <c r="P16" s="7"/>
      <c r="Q16" s="7"/>
    </row>
    <row r="17" spans="1:17" x14ac:dyDescent="0.25">
      <c r="A17" s="16">
        <v>16</v>
      </c>
      <c r="B17" s="17" t="s">
        <v>2</v>
      </c>
      <c r="C17" s="2" t="s">
        <v>3</v>
      </c>
      <c r="D17" s="2" t="s">
        <v>39</v>
      </c>
      <c r="E17" s="2" t="s">
        <v>22</v>
      </c>
      <c r="F17" s="1">
        <v>150370338</v>
      </c>
      <c r="G17" s="1">
        <v>615334819</v>
      </c>
      <c r="H17" s="1">
        <v>638431384</v>
      </c>
      <c r="I17" s="1">
        <v>956351084</v>
      </c>
      <c r="J17" s="1">
        <v>463385129</v>
      </c>
      <c r="K17" s="1">
        <v>123111329</v>
      </c>
      <c r="L17" s="7"/>
      <c r="M17" s="7"/>
      <c r="N17" s="7"/>
      <c r="O17" s="7"/>
      <c r="P17" s="7"/>
      <c r="Q17" s="7"/>
    </row>
    <row r="18" spans="1:17" x14ac:dyDescent="0.25">
      <c r="A18" s="16">
        <v>17</v>
      </c>
      <c r="B18" s="17" t="s">
        <v>2</v>
      </c>
      <c r="C18" s="2" t="s">
        <v>3</v>
      </c>
      <c r="D18" s="2" t="s">
        <v>39</v>
      </c>
      <c r="E18" s="2" t="s">
        <v>23</v>
      </c>
      <c r="F18" s="1">
        <v>334942436</v>
      </c>
      <c r="G18" s="1">
        <v>593990745</v>
      </c>
      <c r="H18" s="1">
        <v>64976326</v>
      </c>
      <c r="I18" s="1">
        <v>653795991</v>
      </c>
      <c r="J18" s="1">
        <v>39021794</v>
      </c>
      <c r="K18" s="1">
        <v>731454224</v>
      </c>
      <c r="L18" s="7"/>
      <c r="M18" s="7"/>
      <c r="N18" s="7"/>
      <c r="O18" s="7"/>
      <c r="P18" s="7"/>
      <c r="Q18" s="7"/>
    </row>
    <row r="19" spans="1:17" x14ac:dyDescent="0.25">
      <c r="A19" s="16">
        <v>18</v>
      </c>
      <c r="B19" s="17" t="s">
        <v>2</v>
      </c>
      <c r="C19" s="2" t="s">
        <v>3</v>
      </c>
      <c r="D19" s="2" t="s">
        <v>39</v>
      </c>
      <c r="E19" s="2" t="s">
        <v>24</v>
      </c>
      <c r="F19" s="1">
        <v>999301227</v>
      </c>
      <c r="G19" s="1">
        <v>642551804</v>
      </c>
      <c r="H19" s="1">
        <v>390362981</v>
      </c>
      <c r="I19" s="1">
        <v>880965837</v>
      </c>
      <c r="J19" s="1">
        <v>645192107</v>
      </c>
      <c r="K19" s="1">
        <v>647266714</v>
      </c>
      <c r="L19" s="7"/>
      <c r="M19" s="7"/>
      <c r="N19" s="7"/>
      <c r="O19" s="7"/>
      <c r="P19" s="7"/>
      <c r="Q19" s="7"/>
    </row>
    <row r="20" spans="1:17" x14ac:dyDescent="0.25">
      <c r="A20" s="16">
        <v>19</v>
      </c>
      <c r="B20" s="17" t="s">
        <v>2</v>
      </c>
      <c r="C20" s="2" t="s">
        <v>3</v>
      </c>
      <c r="D20" s="2" t="s">
        <v>39</v>
      </c>
      <c r="E20" s="2" t="s">
        <v>25</v>
      </c>
      <c r="F20" s="1">
        <v>233081611</v>
      </c>
      <c r="G20" s="1">
        <v>916398213</v>
      </c>
      <c r="H20" s="1">
        <v>487845343</v>
      </c>
      <c r="I20" s="1">
        <v>244880889</v>
      </c>
      <c r="J20" s="1">
        <v>380590035</v>
      </c>
      <c r="K20" s="1">
        <v>133894516</v>
      </c>
      <c r="L20" s="7"/>
      <c r="M20" s="7"/>
      <c r="N20" s="7"/>
      <c r="O20" s="7"/>
      <c r="P20" s="7"/>
      <c r="Q20" s="7"/>
    </row>
    <row r="21" spans="1:17" x14ac:dyDescent="0.25">
      <c r="A21" s="16">
        <v>20</v>
      </c>
      <c r="B21" s="17" t="s">
        <v>2</v>
      </c>
      <c r="C21" s="2" t="s">
        <v>3</v>
      </c>
      <c r="D21" s="2" t="s">
        <v>39</v>
      </c>
      <c r="E21" s="2" t="s">
        <v>26</v>
      </c>
      <c r="F21" s="1">
        <v>872753992</v>
      </c>
      <c r="G21" s="1">
        <v>983620671</v>
      </c>
      <c r="H21" s="1">
        <v>25983278</v>
      </c>
      <c r="I21" s="1">
        <v>877290617</v>
      </c>
      <c r="J21" s="1">
        <v>932426949</v>
      </c>
      <c r="K21" s="1">
        <v>247967907</v>
      </c>
      <c r="L21" s="7"/>
      <c r="M21" s="7"/>
      <c r="N21" s="7"/>
      <c r="O21" s="7"/>
      <c r="P21" s="7"/>
      <c r="Q21" s="7"/>
    </row>
    <row r="22" spans="1:17" x14ac:dyDescent="0.25">
      <c r="A22" s="16">
        <v>21</v>
      </c>
      <c r="B22" s="17" t="s">
        <v>2</v>
      </c>
      <c r="C22" s="2" t="s">
        <v>3</v>
      </c>
      <c r="D22" s="2" t="s">
        <v>39</v>
      </c>
      <c r="E22" s="2" t="s">
        <v>27</v>
      </c>
      <c r="F22" s="1">
        <v>257784384</v>
      </c>
      <c r="G22" s="1">
        <v>95396253</v>
      </c>
      <c r="H22" s="1">
        <v>619534515</v>
      </c>
      <c r="I22" s="1">
        <v>715685671</v>
      </c>
      <c r="J22" s="1">
        <v>233621024</v>
      </c>
      <c r="K22" s="1">
        <v>680936048</v>
      </c>
      <c r="L22" s="7"/>
      <c r="M22" s="7"/>
      <c r="N22" s="7"/>
      <c r="O22" s="7"/>
      <c r="P22" s="7"/>
      <c r="Q22" s="7"/>
    </row>
    <row r="23" spans="1:17" x14ac:dyDescent="0.25">
      <c r="A23" s="16">
        <v>22</v>
      </c>
      <c r="B23" s="17" t="s">
        <v>2</v>
      </c>
      <c r="C23" s="2" t="s">
        <v>3</v>
      </c>
      <c r="D23" s="2" t="s">
        <v>39</v>
      </c>
      <c r="E23" s="2" t="s">
        <v>28</v>
      </c>
      <c r="F23" s="1">
        <v>377787846</v>
      </c>
      <c r="G23" s="1">
        <v>995692434</v>
      </c>
      <c r="H23" s="1">
        <v>477722183</v>
      </c>
      <c r="I23" s="1">
        <v>24995021</v>
      </c>
      <c r="J23" s="1">
        <v>76944473</v>
      </c>
      <c r="K23" s="1">
        <v>108647941</v>
      </c>
      <c r="L23" s="7"/>
      <c r="M23" s="7"/>
      <c r="N23" s="7"/>
      <c r="O23" s="7"/>
      <c r="P23" s="7"/>
      <c r="Q23" s="7"/>
    </row>
    <row r="24" spans="1:17" x14ac:dyDescent="0.25">
      <c r="A24" s="16">
        <v>23</v>
      </c>
      <c r="B24" s="17" t="s">
        <v>2</v>
      </c>
      <c r="C24" s="5" t="s">
        <v>3</v>
      </c>
      <c r="D24" s="5" t="s">
        <v>15</v>
      </c>
      <c r="E24" s="5" t="s">
        <v>48</v>
      </c>
      <c r="F24" s="6">
        <f>SUM(F16:F23)</f>
        <v>3583781639</v>
      </c>
      <c r="G24" s="6">
        <f t="shared" ref="G24:K24" si="3">SUM(G16:G23)</f>
        <v>5336392874</v>
      </c>
      <c r="H24" s="6">
        <f t="shared" si="3"/>
        <v>3049632399</v>
      </c>
      <c r="I24" s="6">
        <f t="shared" si="3"/>
        <v>5277313098</v>
      </c>
      <c r="J24" s="6">
        <f t="shared" si="3"/>
        <v>3642736553</v>
      </c>
      <c r="K24" s="6">
        <f t="shared" si="3"/>
        <v>3640254001</v>
      </c>
      <c r="L24" s="7"/>
      <c r="M24" s="7"/>
      <c r="N24" s="7"/>
      <c r="O24" s="7"/>
      <c r="P24" s="7"/>
      <c r="Q24" s="7"/>
    </row>
    <row r="25" spans="1:17" x14ac:dyDescent="0.25">
      <c r="A25" s="16">
        <v>24</v>
      </c>
      <c r="B25" s="17" t="s">
        <v>2</v>
      </c>
      <c r="C25" s="2" t="s">
        <v>3</v>
      </c>
      <c r="D25" s="2" t="s">
        <v>30</v>
      </c>
      <c r="E25" s="2" t="s">
        <v>33</v>
      </c>
      <c r="F25" s="1">
        <v>813127084</v>
      </c>
      <c r="G25" s="1">
        <v>605968357</v>
      </c>
      <c r="H25" s="1">
        <v>89386021</v>
      </c>
      <c r="I25" s="1">
        <v>942051957</v>
      </c>
      <c r="J25" s="1">
        <v>634150419</v>
      </c>
      <c r="K25" s="1">
        <v>464274689</v>
      </c>
      <c r="L25" s="7"/>
      <c r="M25" s="7"/>
      <c r="N25" s="7"/>
      <c r="O25" s="7"/>
      <c r="P25" s="7"/>
      <c r="Q25" s="7"/>
    </row>
    <row r="26" spans="1:17" x14ac:dyDescent="0.25">
      <c r="A26" s="16">
        <v>25</v>
      </c>
      <c r="B26" s="17" t="s">
        <v>2</v>
      </c>
      <c r="C26" s="2" t="s">
        <v>3</v>
      </c>
      <c r="D26" s="2" t="s">
        <v>30</v>
      </c>
      <c r="E26" s="2" t="s">
        <v>34</v>
      </c>
      <c r="F26" s="1">
        <v>214327045</v>
      </c>
      <c r="G26" s="1">
        <v>526075613</v>
      </c>
      <c r="H26" s="1">
        <v>277484005</v>
      </c>
      <c r="I26" s="1">
        <v>363903955</v>
      </c>
      <c r="J26" s="1">
        <v>735256919</v>
      </c>
      <c r="K26" s="1">
        <v>41740022</v>
      </c>
      <c r="L26" s="7"/>
      <c r="M26" s="7"/>
      <c r="N26" s="7"/>
      <c r="O26" s="7"/>
      <c r="P26" s="7"/>
      <c r="Q26" s="7"/>
    </row>
    <row r="27" spans="1:17" x14ac:dyDescent="0.25">
      <c r="A27" s="16">
        <v>26</v>
      </c>
      <c r="B27" s="17" t="s">
        <v>2</v>
      </c>
      <c r="C27" s="2" t="s">
        <v>3</v>
      </c>
      <c r="D27" s="2" t="s">
        <v>30</v>
      </c>
      <c r="E27" s="2" t="s">
        <v>35</v>
      </c>
      <c r="F27" s="1">
        <v>289975883</v>
      </c>
      <c r="G27" s="1">
        <v>554978808</v>
      </c>
      <c r="H27" s="1">
        <v>128651546</v>
      </c>
      <c r="I27" s="1">
        <v>364666007</v>
      </c>
      <c r="J27" s="1">
        <v>209645345</v>
      </c>
      <c r="K27" s="1">
        <v>846019529</v>
      </c>
      <c r="L27" s="7"/>
      <c r="M27" s="7"/>
      <c r="N27" s="7"/>
      <c r="O27" s="7"/>
      <c r="P27" s="7"/>
      <c r="Q27" s="7"/>
    </row>
    <row r="28" spans="1:17" x14ac:dyDescent="0.25">
      <c r="A28" s="16">
        <v>27</v>
      </c>
      <c r="B28" s="17" t="s">
        <v>2</v>
      </c>
      <c r="C28" s="2" t="s">
        <v>3</v>
      </c>
      <c r="D28" s="2" t="s">
        <v>30</v>
      </c>
      <c r="E28" s="2" t="s">
        <v>36</v>
      </c>
      <c r="F28" s="1">
        <v>182203687</v>
      </c>
      <c r="G28" s="1">
        <v>760697495</v>
      </c>
      <c r="H28" s="1">
        <v>727179591</v>
      </c>
      <c r="I28" s="1">
        <v>953902248</v>
      </c>
      <c r="J28" s="1">
        <v>991456615</v>
      </c>
      <c r="K28" s="1">
        <v>566692023</v>
      </c>
      <c r="L28" s="7"/>
      <c r="M28" s="7"/>
      <c r="N28" s="7"/>
      <c r="O28" s="7"/>
      <c r="P28" s="7"/>
      <c r="Q28" s="7"/>
    </row>
    <row r="29" spans="1:17" x14ac:dyDescent="0.25">
      <c r="A29" s="16">
        <v>28</v>
      </c>
      <c r="B29" s="17" t="s">
        <v>2</v>
      </c>
      <c r="C29" s="2" t="s">
        <v>3</v>
      </c>
      <c r="D29" s="2" t="s">
        <v>30</v>
      </c>
      <c r="E29" s="2" t="s">
        <v>37</v>
      </c>
      <c r="F29" s="1">
        <v>974498778</v>
      </c>
      <c r="G29" s="1">
        <v>889257259</v>
      </c>
      <c r="H29" s="1">
        <v>126133075</v>
      </c>
      <c r="I29" s="1">
        <v>601893222</v>
      </c>
      <c r="J29" s="1">
        <v>796901469</v>
      </c>
      <c r="K29" s="1">
        <v>209876456</v>
      </c>
      <c r="L29" s="7"/>
      <c r="M29" s="7"/>
      <c r="N29" s="7"/>
      <c r="O29" s="7"/>
      <c r="P29" s="7"/>
      <c r="Q29" s="7"/>
    </row>
    <row r="30" spans="1:17" x14ac:dyDescent="0.25">
      <c r="A30" s="16">
        <v>29</v>
      </c>
      <c r="B30" s="17" t="s">
        <v>2</v>
      </c>
      <c r="C30" s="2" t="s">
        <v>3</v>
      </c>
      <c r="D30" s="2" t="s">
        <v>30</v>
      </c>
      <c r="E30" s="2" t="s">
        <v>38</v>
      </c>
      <c r="F30" s="1">
        <v>832575942</v>
      </c>
      <c r="G30" s="1">
        <v>641360556</v>
      </c>
      <c r="H30" s="1">
        <v>528051958</v>
      </c>
      <c r="I30" s="1">
        <v>227853677</v>
      </c>
      <c r="J30" s="1">
        <v>536834492</v>
      </c>
      <c r="K30" s="1">
        <v>4530586</v>
      </c>
      <c r="L30" s="7"/>
      <c r="M30" s="7"/>
      <c r="N30" s="7"/>
      <c r="O30" s="7"/>
      <c r="P30" s="7"/>
      <c r="Q30" s="7"/>
    </row>
    <row r="31" spans="1:17" x14ac:dyDescent="0.25">
      <c r="A31" s="16">
        <v>30</v>
      </c>
      <c r="B31" s="17" t="s">
        <v>2</v>
      </c>
      <c r="C31" s="2" t="s">
        <v>3</v>
      </c>
      <c r="D31" s="2" t="s">
        <v>30</v>
      </c>
      <c r="E31" s="2" t="s">
        <v>53</v>
      </c>
      <c r="F31" s="1">
        <v>711951037</v>
      </c>
      <c r="G31" s="1">
        <v>562764498</v>
      </c>
      <c r="H31" s="1">
        <v>703019658</v>
      </c>
      <c r="I31" s="1">
        <v>70639543</v>
      </c>
      <c r="J31" s="1">
        <v>507990745</v>
      </c>
      <c r="K31" s="1">
        <v>587718804</v>
      </c>
      <c r="L31" s="7"/>
      <c r="M31" s="7"/>
      <c r="N31" s="7"/>
      <c r="O31" s="7"/>
      <c r="P31" s="7"/>
      <c r="Q31" s="7"/>
    </row>
    <row r="32" spans="1:17" x14ac:dyDescent="0.25">
      <c r="A32" s="16">
        <v>31</v>
      </c>
      <c r="B32" s="17" t="s">
        <v>2</v>
      </c>
      <c r="C32" s="5" t="s">
        <v>3</v>
      </c>
      <c r="D32" s="5" t="s">
        <v>15</v>
      </c>
      <c r="E32" s="5" t="s">
        <v>49</v>
      </c>
      <c r="F32" s="6">
        <f>SUM(F25:F31)</f>
        <v>4018659456</v>
      </c>
      <c r="G32" s="6">
        <f t="shared" ref="G32:K32" si="4">SUM(G25:G31)</f>
        <v>4541102586</v>
      </c>
      <c r="H32" s="6">
        <f t="shared" si="4"/>
        <v>2579905854</v>
      </c>
      <c r="I32" s="6">
        <f t="shared" si="4"/>
        <v>3524910609</v>
      </c>
      <c r="J32" s="6">
        <f t="shared" si="4"/>
        <v>4412236004</v>
      </c>
      <c r="K32" s="6">
        <f t="shared" si="4"/>
        <v>2720852109</v>
      </c>
      <c r="L32" s="7"/>
      <c r="M32" s="7"/>
      <c r="N32" s="7"/>
      <c r="O32" s="7"/>
      <c r="P32" s="7"/>
      <c r="Q32" s="7"/>
    </row>
    <row r="33" spans="1:17" x14ac:dyDescent="0.25">
      <c r="A33" s="16">
        <v>32</v>
      </c>
      <c r="B33" s="17" t="s">
        <v>2</v>
      </c>
      <c r="C33" s="5" t="s">
        <v>3</v>
      </c>
      <c r="D33" s="5" t="s">
        <v>15</v>
      </c>
      <c r="E33" s="5" t="s">
        <v>50</v>
      </c>
      <c r="F33" s="6">
        <f>SUM(F32,F24)</f>
        <v>7602441095</v>
      </c>
      <c r="G33" s="6">
        <f t="shared" ref="G33:K33" si="5">SUM(G32,G24)</f>
        <v>9877495460</v>
      </c>
      <c r="H33" s="6">
        <f t="shared" si="5"/>
        <v>5629538253</v>
      </c>
      <c r="I33" s="6">
        <f t="shared" si="5"/>
        <v>8802223707</v>
      </c>
      <c r="J33" s="6">
        <f t="shared" si="5"/>
        <v>8054972557</v>
      </c>
      <c r="K33" s="6">
        <f t="shared" si="5"/>
        <v>6361106110</v>
      </c>
      <c r="L33" s="7"/>
      <c r="M33" s="7"/>
      <c r="N33" s="7"/>
      <c r="O33" s="7"/>
      <c r="P33" s="7"/>
      <c r="Q33" s="7"/>
    </row>
    <row r="34" spans="1:17" x14ac:dyDescent="0.25">
      <c r="A34" s="16">
        <v>33</v>
      </c>
      <c r="B34" s="17" t="s">
        <v>2</v>
      </c>
      <c r="C34" s="2" t="s">
        <v>3</v>
      </c>
      <c r="D34" s="2" t="s">
        <v>44</v>
      </c>
      <c r="E34" s="2" t="s">
        <v>40</v>
      </c>
      <c r="F34" s="1">
        <v>733777818</v>
      </c>
      <c r="G34" s="1">
        <v>258066039</v>
      </c>
      <c r="H34" s="1">
        <v>928511189</v>
      </c>
      <c r="I34" s="1">
        <v>151752686</v>
      </c>
      <c r="J34" s="1">
        <v>488920934</v>
      </c>
      <c r="K34" s="1">
        <v>449605915</v>
      </c>
      <c r="L34" s="7"/>
      <c r="M34" s="7"/>
      <c r="N34" s="7"/>
      <c r="O34" s="7"/>
      <c r="P34" s="7"/>
      <c r="Q34" s="7"/>
    </row>
    <row r="35" spans="1:17" x14ac:dyDescent="0.25">
      <c r="A35" s="16">
        <v>34</v>
      </c>
      <c r="B35" s="17" t="s">
        <v>2</v>
      </c>
      <c r="C35" s="2" t="s">
        <v>3</v>
      </c>
      <c r="D35" s="2" t="s">
        <v>44</v>
      </c>
      <c r="E35" s="2" t="s">
        <v>41</v>
      </c>
      <c r="F35" s="1">
        <v>7966065</v>
      </c>
      <c r="G35" s="1">
        <v>227416809</v>
      </c>
      <c r="H35" s="1">
        <v>852521978</v>
      </c>
      <c r="I35" s="1">
        <v>315788677</v>
      </c>
      <c r="J35" s="1">
        <v>526676875</v>
      </c>
      <c r="K35" s="1">
        <v>170605845</v>
      </c>
      <c r="L35" s="7"/>
      <c r="M35" s="7"/>
      <c r="N35" s="7"/>
      <c r="O35" s="7"/>
      <c r="P35" s="7"/>
      <c r="Q35" s="7"/>
    </row>
    <row r="36" spans="1:17" x14ac:dyDescent="0.25">
      <c r="A36" s="16">
        <v>35</v>
      </c>
      <c r="B36" s="17" t="s">
        <v>2</v>
      </c>
      <c r="C36" s="2" t="s">
        <v>3</v>
      </c>
      <c r="D36" s="2" t="s">
        <v>44</v>
      </c>
      <c r="E36" s="2" t="s">
        <v>42</v>
      </c>
      <c r="F36" s="1">
        <v>90193663</v>
      </c>
      <c r="G36" s="1">
        <v>118066838</v>
      </c>
      <c r="H36" s="1">
        <v>763466101</v>
      </c>
      <c r="I36" s="1">
        <v>959972014</v>
      </c>
      <c r="J36" s="1">
        <v>834966868</v>
      </c>
      <c r="K36" s="1">
        <v>214381235</v>
      </c>
      <c r="L36" s="7"/>
      <c r="M36" s="7"/>
      <c r="N36" s="7"/>
      <c r="O36" s="7"/>
      <c r="P36" s="7"/>
      <c r="Q36" s="7"/>
    </row>
    <row r="37" spans="1:17" x14ac:dyDescent="0.25">
      <c r="A37" s="16">
        <v>36</v>
      </c>
      <c r="B37" s="17" t="s">
        <v>2</v>
      </c>
      <c r="C37" s="2" t="s">
        <v>3</v>
      </c>
      <c r="D37" s="2" t="s">
        <v>44</v>
      </c>
      <c r="E37" s="2" t="s">
        <v>43</v>
      </c>
      <c r="F37" s="1">
        <v>435441208</v>
      </c>
      <c r="G37" s="1">
        <v>918975593</v>
      </c>
      <c r="H37" s="1">
        <v>698245163</v>
      </c>
      <c r="I37" s="1">
        <v>344715749</v>
      </c>
      <c r="J37" s="1">
        <v>566856205</v>
      </c>
      <c r="K37" s="1">
        <v>160033981</v>
      </c>
      <c r="L37" s="7"/>
      <c r="M37" s="7"/>
      <c r="N37" s="7"/>
      <c r="O37" s="7"/>
      <c r="P37" s="7"/>
      <c r="Q37" s="7"/>
    </row>
    <row r="38" spans="1:17" x14ac:dyDescent="0.25">
      <c r="A38" s="16">
        <v>37</v>
      </c>
      <c r="B38" s="17" t="s">
        <v>2</v>
      </c>
      <c r="C38" s="5" t="s">
        <v>3</v>
      </c>
      <c r="D38" s="5" t="s">
        <v>15</v>
      </c>
      <c r="E38" s="5" t="s">
        <v>51</v>
      </c>
      <c r="F38" s="6">
        <f>SUM(F34:F37)</f>
        <v>1267378754</v>
      </c>
      <c r="G38" s="6">
        <f t="shared" ref="G38:K38" si="6">SUM(G34:G37)</f>
        <v>1522525279</v>
      </c>
      <c r="H38" s="6">
        <f t="shared" si="6"/>
        <v>3242744431</v>
      </c>
      <c r="I38" s="6">
        <f t="shared" si="6"/>
        <v>1772229126</v>
      </c>
      <c r="J38" s="6">
        <f t="shared" si="6"/>
        <v>2417420882</v>
      </c>
      <c r="K38" s="6">
        <f t="shared" si="6"/>
        <v>994626976</v>
      </c>
      <c r="L38" s="7"/>
      <c r="M38" s="7"/>
      <c r="N38" s="7"/>
      <c r="O38" s="7"/>
      <c r="P38" s="7"/>
      <c r="Q38" s="7"/>
    </row>
    <row r="39" spans="1:17" x14ac:dyDescent="0.25">
      <c r="A39" s="16">
        <v>38</v>
      </c>
      <c r="B39" s="17" t="s">
        <v>2</v>
      </c>
      <c r="C39" s="5" t="s">
        <v>3</v>
      </c>
      <c r="D39" s="5" t="s">
        <v>15</v>
      </c>
      <c r="E39" s="5" t="s">
        <v>52</v>
      </c>
      <c r="F39" s="6">
        <f>SUM(F38,F33)</f>
        <v>8869819849</v>
      </c>
      <c r="G39" s="6">
        <f t="shared" ref="G39:K39" si="7">SUM(G38,G33)</f>
        <v>11400020739</v>
      </c>
      <c r="H39" s="6">
        <f t="shared" si="7"/>
        <v>8872282684</v>
      </c>
      <c r="I39" s="6">
        <f t="shared" si="7"/>
        <v>10574452833</v>
      </c>
      <c r="J39" s="6">
        <f t="shared" si="7"/>
        <v>10472393439</v>
      </c>
      <c r="K39" s="6">
        <f t="shared" si="7"/>
        <v>7355733086</v>
      </c>
      <c r="L39" s="7"/>
      <c r="M39" s="7"/>
      <c r="N39" s="7"/>
      <c r="O39" s="7"/>
      <c r="P39" s="7"/>
      <c r="Q39" s="7"/>
    </row>
    <row r="40" spans="1:17" x14ac:dyDescent="0.25">
      <c r="A40" s="16">
        <v>39</v>
      </c>
      <c r="B40" s="17" t="s">
        <v>2</v>
      </c>
      <c r="C40" s="12" t="s">
        <v>85</v>
      </c>
      <c r="D40" s="12" t="s">
        <v>87</v>
      </c>
      <c r="E40" s="12" t="s">
        <v>62</v>
      </c>
      <c r="F40" s="13">
        <v>10195553186</v>
      </c>
      <c r="G40" s="13">
        <v>11877329244</v>
      </c>
      <c r="H40" s="13">
        <v>13342929078</v>
      </c>
      <c r="I40" s="13">
        <v>15340510909</v>
      </c>
      <c r="J40" s="13">
        <v>17547391128</v>
      </c>
      <c r="K40" s="13">
        <v>20992787274</v>
      </c>
      <c r="L40" s="7"/>
      <c r="M40" s="7"/>
      <c r="N40" s="7"/>
      <c r="O40" s="7"/>
      <c r="P40" s="7"/>
      <c r="Q40" s="7"/>
    </row>
    <row r="41" spans="1:17" x14ac:dyDescent="0.25">
      <c r="A41" s="16">
        <v>40</v>
      </c>
      <c r="B41" s="17" t="s">
        <v>2</v>
      </c>
      <c r="C41" s="12" t="s">
        <v>85</v>
      </c>
      <c r="D41" s="12" t="s">
        <v>87</v>
      </c>
      <c r="E41" s="12" t="s">
        <v>63</v>
      </c>
      <c r="F41" s="13">
        <v>25042524</v>
      </c>
      <c r="G41" s="13">
        <v>49098174</v>
      </c>
      <c r="H41" s="13">
        <v>70362581</v>
      </c>
      <c r="I41" s="13">
        <v>139908779</v>
      </c>
      <c r="J41" s="13">
        <v>160691571</v>
      </c>
      <c r="K41" s="13">
        <v>189967562</v>
      </c>
      <c r="L41" s="7"/>
      <c r="M41" s="7"/>
      <c r="N41" s="7"/>
      <c r="O41" s="7"/>
      <c r="P41" s="7"/>
      <c r="Q41" s="7"/>
    </row>
    <row r="42" spans="1:17" x14ac:dyDescent="0.25">
      <c r="A42" s="16">
        <v>41</v>
      </c>
      <c r="B42" s="17" t="s">
        <v>2</v>
      </c>
      <c r="C42" s="14" t="s">
        <v>85</v>
      </c>
      <c r="D42" s="14" t="s">
        <v>86</v>
      </c>
      <c r="E42" s="14" t="s">
        <v>64</v>
      </c>
      <c r="F42" s="15">
        <f>SUM(F40:F41)</f>
        <v>10220595710</v>
      </c>
      <c r="G42" s="15">
        <f>SUM(G40:G41)</f>
        <v>11926427418</v>
      </c>
      <c r="H42" s="15">
        <f t="shared" ref="H42:K42" si="8">SUM(H40:H41)</f>
        <v>13413291659</v>
      </c>
      <c r="I42" s="15">
        <f t="shared" si="8"/>
        <v>15480419688</v>
      </c>
      <c r="J42" s="15">
        <f t="shared" si="8"/>
        <v>17708082699</v>
      </c>
      <c r="K42" s="15">
        <f t="shared" si="8"/>
        <v>21182754836</v>
      </c>
      <c r="L42" s="7"/>
      <c r="M42" s="7"/>
      <c r="N42" s="7"/>
      <c r="O42" s="7"/>
      <c r="P42" s="7"/>
      <c r="Q42" s="7"/>
    </row>
    <row r="43" spans="1:17" x14ac:dyDescent="0.25">
      <c r="A43" s="16">
        <v>42</v>
      </c>
      <c r="B43" s="17" t="s">
        <v>2</v>
      </c>
      <c r="C43" s="12" t="s">
        <v>85</v>
      </c>
      <c r="D43" s="12" t="s">
        <v>87</v>
      </c>
      <c r="E43" s="12" t="s">
        <v>65</v>
      </c>
      <c r="F43" s="13">
        <v>-3840463547</v>
      </c>
      <c r="G43" s="13">
        <v>-4877526063</v>
      </c>
      <c r="H43" s="13">
        <v>-6022404941</v>
      </c>
      <c r="I43" s="13">
        <v>-7284007661</v>
      </c>
      <c r="J43" s="13">
        <v>-7618358388</v>
      </c>
      <c r="K43" s="13">
        <v>-9259931780</v>
      </c>
      <c r="L43" s="7"/>
      <c r="M43" s="7"/>
      <c r="N43" s="7"/>
      <c r="O43" s="7"/>
      <c r="P43" s="7"/>
      <c r="Q43" s="7"/>
    </row>
    <row r="44" spans="1:17" x14ac:dyDescent="0.25">
      <c r="A44" s="16">
        <v>43</v>
      </c>
      <c r="B44" s="17" t="s">
        <v>2</v>
      </c>
      <c r="C44" s="12" t="s">
        <v>85</v>
      </c>
      <c r="D44" s="12" t="s">
        <v>87</v>
      </c>
      <c r="E44" s="12" t="s">
        <v>66</v>
      </c>
      <c r="F44" s="13">
        <v>-431999761</v>
      </c>
      <c r="G44" s="13">
        <v>-560479596</v>
      </c>
      <c r="H44" s="13">
        <v>-329165574</v>
      </c>
      <c r="I44" s="13">
        <v>-404230813</v>
      </c>
      <c r="J44" s="13">
        <v>-409292466</v>
      </c>
      <c r="K44" s="13">
        <v>-498877943</v>
      </c>
      <c r="L44" s="7"/>
      <c r="M44" s="7"/>
      <c r="N44" s="7"/>
      <c r="O44" s="7"/>
      <c r="P44" s="7"/>
      <c r="Q44" s="7"/>
    </row>
    <row r="45" spans="1:17" x14ac:dyDescent="0.25">
      <c r="A45" s="16">
        <v>44</v>
      </c>
      <c r="B45" s="17" t="s">
        <v>2</v>
      </c>
      <c r="C45" s="12" t="s">
        <v>85</v>
      </c>
      <c r="D45" s="12" t="s">
        <v>87</v>
      </c>
      <c r="E45" s="12" t="s">
        <v>67</v>
      </c>
      <c r="F45" s="13">
        <v>-750419677</v>
      </c>
      <c r="G45" s="13">
        <v>-892642621</v>
      </c>
      <c r="H45" s="13">
        <v>-879109943</v>
      </c>
      <c r="I45" s="13">
        <v>-935612907</v>
      </c>
      <c r="J45" s="13">
        <v>-1053701205</v>
      </c>
      <c r="K45" s="13">
        <v>-1198891415</v>
      </c>
      <c r="L45" s="7"/>
      <c r="M45" s="7"/>
      <c r="N45" s="7"/>
      <c r="O45" s="7"/>
      <c r="P45" s="7"/>
      <c r="Q45" s="7"/>
    </row>
    <row r="46" spans="1:17" x14ac:dyDescent="0.25">
      <c r="A46" s="16">
        <v>45</v>
      </c>
      <c r="B46" s="17" t="s">
        <v>2</v>
      </c>
      <c r="C46" s="12" t="s">
        <v>85</v>
      </c>
      <c r="D46" s="12" t="s">
        <v>87</v>
      </c>
      <c r="E46" s="12" t="s">
        <v>68</v>
      </c>
      <c r="F46" s="13">
        <v>-1901596942</v>
      </c>
      <c r="G46" s="13">
        <v>-2158735307</v>
      </c>
      <c r="H46" s="13">
        <v>-2674743878</v>
      </c>
      <c r="I46" s="13">
        <v>-2853492329</v>
      </c>
      <c r="J46" s="13">
        <v>-3077866825</v>
      </c>
      <c r="K46" s="13">
        <v>-3785497514</v>
      </c>
      <c r="L46" s="7"/>
      <c r="M46" s="7"/>
      <c r="N46" s="7"/>
      <c r="O46" s="7"/>
      <c r="P46" s="7"/>
      <c r="Q46" s="7"/>
    </row>
    <row r="47" spans="1:17" x14ac:dyDescent="0.25">
      <c r="A47" s="16">
        <v>46</v>
      </c>
      <c r="B47" s="17" t="s">
        <v>2</v>
      </c>
      <c r="C47" s="12" t="s">
        <v>85</v>
      </c>
      <c r="D47" s="12" t="s">
        <v>87</v>
      </c>
      <c r="E47" s="12" t="s">
        <v>69</v>
      </c>
      <c r="F47" s="13">
        <v>-285579483</v>
      </c>
      <c r="G47" s="13">
        <v>-274481700</v>
      </c>
      <c r="H47" s="13">
        <v>-412438319</v>
      </c>
      <c r="I47" s="13">
        <v>-428057267</v>
      </c>
      <c r="J47" s="13">
        <v>-353825863</v>
      </c>
      <c r="K47" s="13">
        <v>-554883285</v>
      </c>
      <c r="L47" s="7"/>
      <c r="M47" s="7"/>
      <c r="N47" s="7"/>
      <c r="O47" s="7"/>
      <c r="P47" s="7"/>
      <c r="Q47" s="7"/>
    </row>
    <row r="48" spans="1:17" x14ac:dyDescent="0.25">
      <c r="A48" s="16">
        <v>47</v>
      </c>
      <c r="B48" s="17" t="s">
        <v>2</v>
      </c>
      <c r="C48" s="12" t="s">
        <v>85</v>
      </c>
      <c r="D48" s="12" t="s">
        <v>87</v>
      </c>
      <c r="E48" s="12" t="s">
        <v>70</v>
      </c>
      <c r="F48" s="13">
        <v>-464821104</v>
      </c>
      <c r="G48" s="13">
        <v>-535247697</v>
      </c>
      <c r="H48" s="13">
        <v>-594665144</v>
      </c>
      <c r="I48" s="13">
        <v>-706692047</v>
      </c>
      <c r="J48" s="13">
        <v>-777829289</v>
      </c>
      <c r="K48" s="13">
        <v>-106721467</v>
      </c>
      <c r="L48" s="7"/>
      <c r="M48" s="7"/>
      <c r="N48" s="7"/>
      <c r="O48" s="7"/>
      <c r="P48" s="7"/>
      <c r="Q48" s="7"/>
    </row>
    <row r="49" spans="1:17" x14ac:dyDescent="0.25">
      <c r="A49" s="16">
        <v>48</v>
      </c>
      <c r="B49" s="17" t="s">
        <v>2</v>
      </c>
      <c r="C49" s="12" t="s">
        <v>85</v>
      </c>
      <c r="D49" s="12" t="s">
        <v>87</v>
      </c>
      <c r="E49" s="12" t="s">
        <v>71</v>
      </c>
      <c r="F49" s="13">
        <v>-704202705</v>
      </c>
      <c r="G49" s="13">
        <v>-475977097</v>
      </c>
      <c r="H49" s="13">
        <v>-363442946</v>
      </c>
      <c r="I49" s="13">
        <v>-437247860</v>
      </c>
      <c r="J49" s="13">
        <v>-463935172</v>
      </c>
      <c r="K49" s="13">
        <v>-550980040</v>
      </c>
      <c r="L49" s="7"/>
      <c r="M49" s="7"/>
      <c r="N49" s="7"/>
      <c r="O49" s="7"/>
      <c r="P49" s="7"/>
      <c r="Q49" s="7"/>
    </row>
    <row r="50" spans="1:17" x14ac:dyDescent="0.25">
      <c r="A50" s="16">
        <v>49</v>
      </c>
      <c r="B50" s="17" t="s">
        <v>2</v>
      </c>
      <c r="C50" s="12" t="s">
        <v>85</v>
      </c>
      <c r="D50" s="12" t="s">
        <v>87</v>
      </c>
      <c r="E50" s="12" t="s">
        <v>72</v>
      </c>
      <c r="F50" s="13">
        <v>155760050</v>
      </c>
      <c r="G50" s="13">
        <v>350525781</v>
      </c>
      <c r="H50" s="13">
        <v>816333813</v>
      </c>
      <c r="I50" s="13">
        <v>510079616</v>
      </c>
      <c r="J50" s="13">
        <v>57215667</v>
      </c>
      <c r="K50" s="13">
        <v>103935665</v>
      </c>
      <c r="L50" s="7"/>
      <c r="M50" s="7"/>
      <c r="N50" s="7"/>
      <c r="O50" s="7"/>
      <c r="P50" s="7"/>
      <c r="Q50" s="7"/>
    </row>
    <row r="51" spans="1:17" x14ac:dyDescent="0.25">
      <c r="A51" s="16">
        <v>50</v>
      </c>
      <c r="B51" s="17" t="s">
        <v>2</v>
      </c>
      <c r="C51" s="12" t="s">
        <v>85</v>
      </c>
      <c r="D51" s="12" t="s">
        <v>87</v>
      </c>
      <c r="E51" s="12" t="s">
        <v>73</v>
      </c>
      <c r="F51" s="13">
        <v>-159172507</v>
      </c>
      <c r="G51" s="13">
        <v>-173712269</v>
      </c>
      <c r="H51" s="13">
        <v>-91164041</v>
      </c>
      <c r="I51" s="13">
        <v>-47541553</v>
      </c>
      <c r="J51" s="13">
        <v>-21559014</v>
      </c>
      <c r="K51" s="13">
        <v>-58791781</v>
      </c>
      <c r="L51" s="7"/>
      <c r="M51" s="7"/>
      <c r="N51" s="7"/>
      <c r="O51" s="7"/>
      <c r="P51" s="7"/>
      <c r="Q51" s="7"/>
    </row>
    <row r="52" spans="1:17" x14ac:dyDescent="0.25">
      <c r="A52" s="16">
        <v>51</v>
      </c>
      <c r="B52" s="17" t="s">
        <v>2</v>
      </c>
      <c r="C52" s="12" t="s">
        <v>85</v>
      </c>
      <c r="D52" s="12" t="s">
        <v>87</v>
      </c>
      <c r="E52" s="12" t="s">
        <v>74</v>
      </c>
      <c r="F52" s="13">
        <v>40789882</v>
      </c>
      <c r="G52" s="13">
        <v>6139834</v>
      </c>
      <c r="H52" s="13">
        <v>0</v>
      </c>
      <c r="I52" s="13">
        <v>0</v>
      </c>
      <c r="J52" s="13">
        <v>0</v>
      </c>
      <c r="K52" s="13">
        <v>0</v>
      </c>
      <c r="L52" s="7"/>
      <c r="M52" s="7"/>
      <c r="N52" s="7"/>
      <c r="O52" s="7"/>
      <c r="P52" s="7"/>
      <c r="Q52" s="7"/>
    </row>
    <row r="53" spans="1:17" x14ac:dyDescent="0.25">
      <c r="A53" s="16">
        <v>52</v>
      </c>
      <c r="B53" s="17" t="s">
        <v>2</v>
      </c>
      <c r="C53" s="12" t="s">
        <v>85</v>
      </c>
      <c r="D53" s="12" t="s">
        <v>87</v>
      </c>
      <c r="E53" s="12" t="s">
        <v>75</v>
      </c>
      <c r="F53" s="13">
        <v>-118382625</v>
      </c>
      <c r="G53" s="13">
        <v>-167572435</v>
      </c>
      <c r="H53" s="13">
        <v>-91164041</v>
      </c>
      <c r="I53" s="13">
        <v>-47541553</v>
      </c>
      <c r="J53" s="13">
        <v>-21559014</v>
      </c>
      <c r="K53" s="13">
        <v>-58791781</v>
      </c>
      <c r="L53" s="7"/>
      <c r="M53" s="7"/>
      <c r="N53" s="7"/>
      <c r="O53" s="7"/>
      <c r="P53" s="7"/>
      <c r="Q53" s="7"/>
    </row>
    <row r="54" spans="1:17" x14ac:dyDescent="0.25">
      <c r="A54" s="16">
        <v>53</v>
      </c>
      <c r="B54" s="17" t="s">
        <v>2</v>
      </c>
      <c r="C54" s="14" t="s">
        <v>85</v>
      </c>
      <c r="D54" s="14" t="s">
        <v>86</v>
      </c>
      <c r="E54" s="14" t="s">
        <v>76</v>
      </c>
      <c r="F54" s="15">
        <f>SUM(F42:F52)</f>
        <v>1878889916</v>
      </c>
      <c r="G54" s="15">
        <f>SUM(G42:G52)</f>
        <v>2334290683</v>
      </c>
      <c r="H54" s="15">
        <f t="shared" ref="H54:K54" si="9">SUM(H42:H52)</f>
        <v>2862490686</v>
      </c>
      <c r="I54" s="15">
        <f t="shared" si="9"/>
        <v>2893616867</v>
      </c>
      <c r="J54" s="15">
        <f t="shared" si="9"/>
        <v>3988930144</v>
      </c>
      <c r="K54" s="15">
        <f t="shared" si="9"/>
        <v>5272115276</v>
      </c>
      <c r="L54" s="7"/>
      <c r="M54" s="7"/>
      <c r="N54" s="7"/>
      <c r="O54" s="7"/>
      <c r="P54" s="7"/>
      <c r="Q54" s="7"/>
    </row>
    <row r="55" spans="1:17" x14ac:dyDescent="0.25">
      <c r="A55" s="16">
        <v>54</v>
      </c>
      <c r="B55" s="17" t="s">
        <v>2</v>
      </c>
      <c r="C55" s="12" t="s">
        <v>85</v>
      </c>
      <c r="D55" s="12" t="s">
        <v>87</v>
      </c>
      <c r="E55" s="12" t="s">
        <v>77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7"/>
      <c r="M55" s="7"/>
      <c r="N55" s="7"/>
      <c r="O55" s="7"/>
      <c r="P55" s="7"/>
      <c r="Q55" s="7"/>
    </row>
    <row r="56" spans="1:17" x14ac:dyDescent="0.25">
      <c r="A56" s="16">
        <v>55</v>
      </c>
      <c r="B56" s="17" t="s">
        <v>2</v>
      </c>
      <c r="C56" s="12" t="s">
        <v>85</v>
      </c>
      <c r="D56" s="12" t="s">
        <v>87</v>
      </c>
      <c r="E56" s="12" t="s">
        <v>78</v>
      </c>
      <c r="F56" s="13">
        <v>77127609</v>
      </c>
      <c r="G56" s="13">
        <v>94175889</v>
      </c>
      <c r="H56" s="13">
        <v>256194382</v>
      </c>
      <c r="I56" s="13">
        <v>81858510</v>
      </c>
      <c r="J56" s="13">
        <v>74046389</v>
      </c>
      <c r="K56" s="13">
        <v>98847147</v>
      </c>
      <c r="L56" s="7"/>
      <c r="M56" s="7"/>
      <c r="N56" s="7"/>
      <c r="O56" s="7"/>
      <c r="P56" s="7"/>
      <c r="Q56" s="7"/>
    </row>
    <row r="57" spans="1:17" x14ac:dyDescent="0.25">
      <c r="A57" s="16">
        <v>56</v>
      </c>
      <c r="B57" s="17" t="s">
        <v>2</v>
      </c>
      <c r="C57" s="12" t="s">
        <v>85</v>
      </c>
      <c r="D57" s="12" t="s">
        <v>87</v>
      </c>
      <c r="E57" s="12" t="s">
        <v>79</v>
      </c>
      <c r="F57" s="13">
        <v>-685718087</v>
      </c>
      <c r="G57" s="13">
        <v>-1278642758</v>
      </c>
      <c r="H57" s="13">
        <v>-1094318864</v>
      </c>
      <c r="I57" s="13">
        <v>-513342379</v>
      </c>
      <c r="J57" s="13">
        <v>-357736072</v>
      </c>
      <c r="K57" s="13">
        <v>-1021989065</v>
      </c>
      <c r="L57" s="7"/>
      <c r="M57" s="7"/>
      <c r="N57" s="7"/>
      <c r="O57" s="7"/>
      <c r="P57" s="7"/>
      <c r="Q57" s="7"/>
    </row>
    <row r="58" spans="1:17" x14ac:dyDescent="0.25">
      <c r="A58" s="16">
        <v>57</v>
      </c>
      <c r="B58" s="17" t="s">
        <v>2</v>
      </c>
      <c r="C58" s="12" t="s">
        <v>85</v>
      </c>
      <c r="D58" s="12" t="s">
        <v>87</v>
      </c>
      <c r="E58" s="12" t="s">
        <v>80</v>
      </c>
      <c r="F58" s="13">
        <v>-2450775108</v>
      </c>
      <c r="G58" s="13">
        <v>209867458</v>
      </c>
      <c r="H58" s="13">
        <v>-42507616</v>
      </c>
      <c r="I58" s="13">
        <v>504206862</v>
      </c>
      <c r="J58" s="13">
        <v>51411660</v>
      </c>
      <c r="K58" s="13">
        <v>10166306</v>
      </c>
      <c r="L58" s="7"/>
      <c r="M58" s="7"/>
      <c r="N58" s="7"/>
      <c r="O58" s="7"/>
      <c r="P58" s="7"/>
      <c r="Q58" s="7"/>
    </row>
    <row r="59" spans="1:17" x14ac:dyDescent="0.25">
      <c r="A59" s="16">
        <v>58</v>
      </c>
      <c r="B59" s="17" t="s">
        <v>2</v>
      </c>
      <c r="C59" s="14" t="s">
        <v>85</v>
      </c>
      <c r="D59" s="14" t="s">
        <v>86</v>
      </c>
      <c r="E59" s="14" t="s">
        <v>81</v>
      </c>
      <c r="F59" s="15">
        <f>SUM(F54:F58)</f>
        <v>-1180475670</v>
      </c>
      <c r="G59" s="15">
        <f t="shared" ref="G59:K59" si="10">SUM(G54:G58)</f>
        <v>1359691272</v>
      </c>
      <c r="H59" s="15">
        <f t="shared" si="10"/>
        <v>1981858588</v>
      </c>
      <c r="I59" s="15">
        <f t="shared" si="10"/>
        <v>2966339860</v>
      </c>
      <c r="J59" s="15">
        <f t="shared" si="10"/>
        <v>3756652121</v>
      </c>
      <c r="K59" s="15">
        <f t="shared" si="10"/>
        <v>4359139664</v>
      </c>
      <c r="L59" s="7"/>
      <c r="M59" s="7"/>
      <c r="N59" s="7"/>
      <c r="O59" s="7"/>
      <c r="P59" s="7"/>
      <c r="Q59" s="7"/>
    </row>
    <row r="60" spans="1:17" x14ac:dyDescent="0.25">
      <c r="A60" s="16">
        <v>59</v>
      </c>
      <c r="B60" s="17" t="s">
        <v>2</v>
      </c>
      <c r="C60" s="12" t="s">
        <v>85</v>
      </c>
      <c r="D60" s="12" t="s">
        <v>87</v>
      </c>
      <c r="E60" s="12" t="s">
        <v>82</v>
      </c>
      <c r="F60" s="13">
        <v>197613719</v>
      </c>
      <c r="G60" s="13">
        <v>-418095793</v>
      </c>
      <c r="H60" s="13">
        <v>-527258068</v>
      </c>
      <c r="I60" s="13">
        <v>-741198704</v>
      </c>
      <c r="J60" s="13">
        <v>-964958593</v>
      </c>
      <c r="K60" s="13">
        <v>-1122839271</v>
      </c>
      <c r="L60" s="7"/>
      <c r="M60" s="7"/>
      <c r="N60" s="7"/>
      <c r="O60" s="7"/>
      <c r="P60" s="7"/>
      <c r="Q60" s="7"/>
    </row>
    <row r="61" spans="1:17" x14ac:dyDescent="0.25">
      <c r="A61" s="16">
        <v>60</v>
      </c>
      <c r="B61" s="17" t="s">
        <v>2</v>
      </c>
      <c r="C61" s="14" t="s">
        <v>85</v>
      </c>
      <c r="D61" s="14" t="s">
        <v>86</v>
      </c>
      <c r="E61" s="14" t="s">
        <v>83</v>
      </c>
      <c r="F61" s="15">
        <f>SUM(F59:F60)</f>
        <v>-982861951</v>
      </c>
      <c r="G61" s="15">
        <f>SUM(G59:G60)</f>
        <v>941595479</v>
      </c>
      <c r="H61" s="15">
        <f t="shared" ref="H61:K61" si="11">SUM(H59:H60)</f>
        <v>1454600520</v>
      </c>
      <c r="I61" s="15">
        <f t="shared" si="11"/>
        <v>2225141156</v>
      </c>
      <c r="J61" s="15">
        <f t="shared" si="11"/>
        <v>2791693528</v>
      </c>
      <c r="K61" s="15">
        <f t="shared" si="11"/>
        <v>3236300393</v>
      </c>
      <c r="L61" s="7"/>
      <c r="M61" s="7"/>
      <c r="N61" s="7"/>
      <c r="O61" s="7"/>
      <c r="P61" s="7"/>
      <c r="Q61" s="7"/>
    </row>
    <row r="62" spans="1:17" x14ac:dyDescent="0.25">
      <c r="A62" s="16">
        <v>61</v>
      </c>
      <c r="B62" s="17" t="s">
        <v>2</v>
      </c>
      <c r="C62" s="12" t="s">
        <v>85</v>
      </c>
      <c r="D62" s="12" t="s">
        <v>87</v>
      </c>
      <c r="E62" s="12" t="s">
        <v>84</v>
      </c>
      <c r="F62" s="13">
        <v>0</v>
      </c>
      <c r="G62" s="13">
        <v>0</v>
      </c>
      <c r="H62" s="13">
        <v>0</v>
      </c>
      <c r="I62" s="13">
        <v>0</v>
      </c>
      <c r="J62" s="13">
        <v>12.24</v>
      </c>
      <c r="K62" s="13">
        <v>14.75</v>
      </c>
      <c r="L62" s="7"/>
      <c r="M62" s="7"/>
      <c r="N62" s="7"/>
      <c r="O62" s="7"/>
      <c r="P62" s="7"/>
      <c r="Q62" s="7"/>
    </row>
    <row r="63" spans="1:17" x14ac:dyDescent="0.25">
      <c r="A63" s="23">
        <v>62</v>
      </c>
      <c r="B63" s="24" t="s">
        <v>2</v>
      </c>
      <c r="C63" s="25" t="s">
        <v>56</v>
      </c>
      <c r="D63" s="25" t="s">
        <v>92</v>
      </c>
      <c r="E63" s="25" t="s">
        <v>93</v>
      </c>
      <c r="F63" s="26"/>
      <c r="G63" s="26"/>
      <c r="H63" s="26"/>
      <c r="I63" s="26"/>
      <c r="J63" s="26"/>
      <c r="K63" s="26"/>
      <c r="L63" s="28">
        <f>F61/F38</f>
        <v>-0.77550767511130303</v>
      </c>
      <c r="M63" s="28">
        <f t="shared" ref="M63:Q63" si="12">G61/G38</f>
        <v>0.61844324819253127</v>
      </c>
      <c r="N63" s="28">
        <f t="shared" si="12"/>
        <v>0.44857081738983334</v>
      </c>
      <c r="O63" s="28">
        <f t="shared" si="12"/>
        <v>1.2555606514730082</v>
      </c>
      <c r="P63" s="28">
        <f t="shared" si="12"/>
        <v>1.1548231211150761</v>
      </c>
      <c r="Q63" s="28">
        <f t="shared" si="12"/>
        <v>3.2537830474044975</v>
      </c>
    </row>
    <row r="64" spans="1:17" x14ac:dyDescent="0.25">
      <c r="A64" s="29">
        <v>63</v>
      </c>
      <c r="B64" s="30" t="s">
        <v>2</v>
      </c>
      <c r="C64" s="31" t="s">
        <v>56</v>
      </c>
      <c r="D64" s="31" t="s">
        <v>92</v>
      </c>
      <c r="E64" s="25" t="s">
        <v>100</v>
      </c>
      <c r="F64" s="32"/>
      <c r="G64" s="32"/>
      <c r="H64" s="32"/>
      <c r="I64" s="32"/>
      <c r="J64" s="32"/>
      <c r="K64" s="32"/>
      <c r="L64" s="33">
        <f>F61/F15</f>
        <v>-0.11080968584844592</v>
      </c>
      <c r="M64" s="33">
        <f t="shared" ref="M64:Q64" si="13">G61/G15</f>
        <v>8.2595944389711337E-2</v>
      </c>
      <c r="N64" s="33">
        <f t="shared" si="13"/>
        <v>0.16394884741704427</v>
      </c>
      <c r="O64" s="33">
        <f t="shared" si="13"/>
        <v>0.2104261271142028</v>
      </c>
      <c r="P64" s="33">
        <f t="shared" si="13"/>
        <v>0.26657645592300977</v>
      </c>
      <c r="Q64" s="33">
        <f t="shared" si="13"/>
        <v>0.43996979704981098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30075-6D80-4801-B19A-666D6E7B1973}">
  <dimension ref="A1:AN68"/>
  <sheetViews>
    <sheetView workbookViewId="0"/>
  </sheetViews>
  <sheetFormatPr defaultRowHeight="15" x14ac:dyDescent="0.25"/>
  <cols>
    <col min="1" max="1" width="6.42578125" style="3" bestFit="1" customWidth="1"/>
    <col min="2" max="2" width="11.5703125" style="3" bestFit="1" customWidth="1"/>
    <col min="3" max="3" width="27.140625" style="3" bestFit="1" customWidth="1"/>
    <col min="4" max="4" width="39.28515625" style="3" bestFit="1" customWidth="1"/>
    <col min="5" max="5" width="44.28515625" style="3" bestFit="1" customWidth="1"/>
    <col min="6" max="11" width="14.5703125" style="3" bestFit="1" customWidth="1"/>
    <col min="12" max="17" width="14.140625" style="3" customWidth="1"/>
    <col min="18" max="22" width="16.5703125" style="3" customWidth="1"/>
    <col min="23" max="28" width="20.7109375" style="3" customWidth="1"/>
    <col min="29" max="34" width="18.7109375" style="3" customWidth="1"/>
    <col min="35" max="35" width="17.42578125" style="3" bestFit="1" customWidth="1"/>
    <col min="36" max="40" width="14.85546875" style="3" bestFit="1" customWidth="1"/>
    <col min="41" max="16384" width="9.140625" style="3"/>
  </cols>
  <sheetData>
    <row r="1" spans="1:40" ht="15.75" thickBot="1" x14ac:dyDescent="0.3">
      <c r="A1" s="105" t="s">
        <v>0</v>
      </c>
      <c r="B1" s="106" t="s">
        <v>1</v>
      </c>
      <c r="C1" s="106" t="s">
        <v>59</v>
      </c>
      <c r="D1" s="106" t="s">
        <v>60</v>
      </c>
      <c r="E1" s="107" t="s">
        <v>61</v>
      </c>
      <c r="F1" s="105" t="s">
        <v>5</v>
      </c>
      <c r="G1" s="106" t="s">
        <v>6</v>
      </c>
      <c r="H1" s="106" t="s">
        <v>7</v>
      </c>
      <c r="I1" s="106" t="s">
        <v>8</v>
      </c>
      <c r="J1" s="106" t="s">
        <v>9</v>
      </c>
      <c r="K1" s="107" t="s">
        <v>10</v>
      </c>
      <c r="L1" s="105" t="s">
        <v>102</v>
      </c>
      <c r="M1" s="106" t="s">
        <v>103</v>
      </c>
      <c r="N1" s="106" t="s">
        <v>104</v>
      </c>
      <c r="O1" s="106" t="s">
        <v>105</v>
      </c>
      <c r="P1" s="106" t="s">
        <v>106</v>
      </c>
      <c r="Q1" s="107" t="s">
        <v>107</v>
      </c>
      <c r="R1" s="105" t="s">
        <v>108</v>
      </c>
      <c r="S1" s="106" t="s">
        <v>109</v>
      </c>
      <c r="T1" s="106" t="s">
        <v>110</v>
      </c>
      <c r="U1" s="106" t="s">
        <v>111</v>
      </c>
      <c r="V1" s="107" t="s">
        <v>112</v>
      </c>
      <c r="W1" s="105" t="s">
        <v>113</v>
      </c>
      <c r="X1" s="106" t="s">
        <v>114</v>
      </c>
      <c r="Y1" s="106" t="s">
        <v>115</v>
      </c>
      <c r="Z1" s="106" t="s">
        <v>116</v>
      </c>
      <c r="AA1" s="106" t="s">
        <v>117</v>
      </c>
      <c r="AB1" s="107" t="s">
        <v>118</v>
      </c>
      <c r="AC1" s="105" t="s">
        <v>119</v>
      </c>
      <c r="AD1" s="106" t="s">
        <v>120</v>
      </c>
      <c r="AE1" s="106" t="s">
        <v>121</v>
      </c>
      <c r="AF1" s="106" t="s">
        <v>122</v>
      </c>
      <c r="AG1" s="106" t="s">
        <v>123</v>
      </c>
      <c r="AH1" s="107" t="s">
        <v>124</v>
      </c>
      <c r="AI1" s="105" t="s">
        <v>125</v>
      </c>
      <c r="AJ1" s="106" t="s">
        <v>126</v>
      </c>
      <c r="AK1" s="106" t="s">
        <v>127</v>
      </c>
      <c r="AL1" s="106" t="s">
        <v>128</v>
      </c>
      <c r="AM1" s="106" t="s">
        <v>129</v>
      </c>
      <c r="AN1" s="107" t="s">
        <v>130</v>
      </c>
    </row>
    <row r="2" spans="1:40" x14ac:dyDescent="0.25">
      <c r="A2" s="34">
        <v>1</v>
      </c>
      <c r="B2" s="35" t="s">
        <v>2</v>
      </c>
      <c r="C2" s="35" t="s">
        <v>3</v>
      </c>
      <c r="D2" s="35" t="s">
        <v>29</v>
      </c>
      <c r="E2" s="36" t="s">
        <v>4</v>
      </c>
      <c r="F2" s="54">
        <v>227339503</v>
      </c>
      <c r="G2" s="55">
        <v>455075469</v>
      </c>
      <c r="H2" s="55">
        <v>737983522</v>
      </c>
      <c r="I2" s="55">
        <v>158516489</v>
      </c>
      <c r="J2" s="55">
        <v>949673811</v>
      </c>
      <c r="K2" s="56">
        <v>122355205</v>
      </c>
      <c r="L2" s="66">
        <f>IFERROR((All[[#This Row],[2016]]/F$15),"")</f>
        <v>2.5630678736460546E-2</v>
      </c>
      <c r="M2" s="67">
        <f>IFERROR((All[[#This Row],[2017]]/G$15),"")</f>
        <v>3.9918828168721283E-2</v>
      </c>
      <c r="N2" s="67">
        <f>IFERROR((All[[#This Row],[2018]]/H$15),"")</f>
        <v>8.3178540211625199E-2</v>
      </c>
      <c r="O2" s="67">
        <f>IFERROR((All[[#This Row],[2019]]/I$15),"")</f>
        <v>1.4990514545141572E-2</v>
      </c>
      <c r="P2" s="67">
        <f>IFERROR((All[[#This Row],[2020]]/J$15),"")</f>
        <v>9.0683549709213704E-2</v>
      </c>
      <c r="Q2" s="68">
        <f>IFERROR((All[[#This Row],[2021]]/K$15),"")</f>
        <v>1.6633991958310165E-2</v>
      </c>
      <c r="R2" s="72">
        <f>IFERROR(((All[[#This Row],[2017]]-All[[#This Row],[2016]])/All[[#This Row],[2016]]),"")</f>
        <v>1.0017439248118705</v>
      </c>
      <c r="S2" s="73">
        <f>IFERROR(((All[[#This Row],[2018]]-All[[#This Row],[2017]])/All[[#This Row],[2017]]),"")</f>
        <v>0.6216728263153205</v>
      </c>
      <c r="T2" s="73">
        <f>IFERROR(((All[[#This Row],[2019]]-All[[#This Row],[2018]])/All[[#This Row],[2018]]),"")</f>
        <v>-0.7852032135210737</v>
      </c>
      <c r="U2" s="73">
        <f>IFERROR(((All[[#This Row],[2020]]-All[[#This Row],[2019]])/All[[#This Row],[2019]]),"")</f>
        <v>4.9910096229799787</v>
      </c>
      <c r="V2" s="74">
        <f>IFERROR(((All[[#This Row],[2021]]-All[[#This Row],[2020]])/All[[#This Row],[2020]]),"")</f>
        <v>-0.87116080955084907</v>
      </c>
      <c r="W2" s="84"/>
      <c r="X2" s="85"/>
      <c r="Y2" s="85"/>
      <c r="Z2" s="85"/>
      <c r="AA2" s="85"/>
      <c r="AB2" s="86"/>
      <c r="AC2" s="93"/>
      <c r="AD2" s="94"/>
      <c r="AE2" s="94"/>
      <c r="AF2" s="94"/>
      <c r="AG2" s="94"/>
      <c r="AH2" s="95"/>
      <c r="AI2" s="99"/>
      <c r="AJ2" s="100"/>
      <c r="AK2" s="100"/>
      <c r="AL2" s="100"/>
      <c r="AM2" s="100"/>
      <c r="AN2" s="101"/>
    </row>
    <row r="3" spans="1:40" x14ac:dyDescent="0.25">
      <c r="A3" s="34">
        <v>2</v>
      </c>
      <c r="B3" s="35" t="s">
        <v>2</v>
      </c>
      <c r="C3" s="35" t="s">
        <v>3</v>
      </c>
      <c r="D3" s="35" t="s">
        <v>29</v>
      </c>
      <c r="E3" s="36" t="s">
        <v>11</v>
      </c>
      <c r="F3" s="54">
        <v>4646071302</v>
      </c>
      <c r="G3" s="55">
        <v>5948368946</v>
      </c>
      <c r="H3" s="55">
        <v>3443879482</v>
      </c>
      <c r="I3" s="55">
        <v>5432143898</v>
      </c>
      <c r="J3" s="55">
        <v>5522205033</v>
      </c>
      <c r="K3" s="56">
        <v>3109044508</v>
      </c>
      <c r="L3" s="66">
        <f>IFERROR((All[[#This Row],[2016]]/F$15),"")</f>
        <v>0.52380672675373519</v>
      </c>
      <c r="M3" s="67">
        <f>IFERROR((All[[#This Row],[2017]]/G$15),"")</f>
        <v>0.52178580041090217</v>
      </c>
      <c r="N3" s="67">
        <f>IFERROR((All[[#This Row],[2018]]/H$15),"")</f>
        <v>0.38816160447756987</v>
      </c>
      <c r="O3" s="67">
        <f>IFERROR((All[[#This Row],[2019]]/I$15),"")</f>
        <v>0.51370448984818884</v>
      </c>
      <c r="P3" s="67">
        <f>IFERROR((All[[#This Row],[2020]]/J$15),"")</f>
        <v>0.52731069217041471</v>
      </c>
      <c r="Q3" s="68">
        <f>IFERROR((All[[#This Row],[2021]]/K$15),"")</f>
        <v>0.4226695655824399</v>
      </c>
      <c r="R3" s="72">
        <f>IFERROR(((All[[#This Row],[2017]]-All[[#This Row],[2016]])/All[[#This Row],[2016]]),"")</f>
        <v>0.28030083038962367</v>
      </c>
      <c r="S3" s="73">
        <f>IFERROR(((All[[#This Row],[2018]]-All[[#This Row],[2017]])/All[[#This Row],[2017]]),"")</f>
        <v>-0.42103801676325947</v>
      </c>
      <c r="T3" s="73">
        <f>IFERROR(((All[[#This Row],[2019]]-All[[#This Row],[2018]])/All[[#This Row],[2018]]),"")</f>
        <v>0.57733275115810223</v>
      </c>
      <c r="U3" s="73">
        <f>IFERROR(((All[[#This Row],[2020]]-All[[#This Row],[2019]])/All[[#This Row],[2019]]),"")</f>
        <v>1.6579298466883139E-2</v>
      </c>
      <c r="V3" s="74">
        <f>IFERROR(((All[[#This Row],[2021]]-All[[#This Row],[2020]])/All[[#This Row],[2020]]),"")</f>
        <v>-0.43699219977875819</v>
      </c>
      <c r="W3" s="84"/>
      <c r="X3" s="85"/>
      <c r="Y3" s="85"/>
      <c r="Z3" s="85"/>
      <c r="AA3" s="85"/>
      <c r="AB3" s="86"/>
      <c r="AC3" s="93"/>
      <c r="AD3" s="94"/>
      <c r="AE3" s="94"/>
      <c r="AF3" s="94"/>
      <c r="AG3" s="94"/>
      <c r="AH3" s="95"/>
      <c r="AI3" s="99"/>
      <c r="AJ3" s="100"/>
      <c r="AK3" s="100"/>
      <c r="AL3" s="100"/>
      <c r="AM3" s="100"/>
      <c r="AN3" s="101"/>
    </row>
    <row r="4" spans="1:40" x14ac:dyDescent="0.25">
      <c r="A4" s="34">
        <v>3</v>
      </c>
      <c r="B4" s="35" t="s">
        <v>2</v>
      </c>
      <c r="C4" s="35" t="s">
        <v>3</v>
      </c>
      <c r="D4" s="35" t="s">
        <v>29</v>
      </c>
      <c r="E4" s="36" t="s">
        <v>12</v>
      </c>
      <c r="F4" s="54">
        <v>746852209</v>
      </c>
      <c r="G4" s="55">
        <v>649847449</v>
      </c>
      <c r="H4" s="55">
        <v>785944929</v>
      </c>
      <c r="I4" s="55">
        <v>574688129</v>
      </c>
      <c r="J4" s="55">
        <v>272007072</v>
      </c>
      <c r="K4" s="56">
        <v>234186671</v>
      </c>
      <c r="L4" s="66">
        <f>IFERROR((All[[#This Row],[2016]]/F$15),"")</f>
        <v>8.4201508228400099E-2</v>
      </c>
      <c r="M4" s="67">
        <f>IFERROR((All[[#This Row],[2017]]/G$15),"")</f>
        <v>5.700405849059921E-2</v>
      </c>
      <c r="N4" s="67">
        <f>IFERROR((All[[#This Row],[2018]]/H$15),"")</f>
        <v>8.85842975243957E-2</v>
      </c>
      <c r="O4" s="67">
        <f>IFERROR((All[[#This Row],[2019]]/I$15),"")</f>
        <v>5.4346843101569682E-2</v>
      </c>
      <c r="P4" s="67">
        <f>IFERROR((All[[#This Row],[2020]]/J$15),"")</f>
        <v>2.59737254510535E-2</v>
      </c>
      <c r="Q4" s="68">
        <f>IFERROR((All[[#This Row],[2021]]/K$15),"")</f>
        <v>3.1837298643383645E-2</v>
      </c>
      <c r="R4" s="72">
        <f>IFERROR(((All[[#This Row],[2017]]-All[[#This Row],[2016]])/All[[#This Row],[2016]]),"")</f>
        <v>-0.12988481366331475</v>
      </c>
      <c r="S4" s="73">
        <f>IFERROR(((All[[#This Row],[2018]]-All[[#This Row],[2017]])/All[[#This Row],[2017]]),"")</f>
        <v>0.20942989036800852</v>
      </c>
      <c r="T4" s="73">
        <f>IFERROR(((All[[#This Row],[2019]]-All[[#This Row],[2018]])/All[[#This Row],[2018]]),"")</f>
        <v>-0.26879338768530942</v>
      </c>
      <c r="U4" s="73">
        <f>IFERROR(((All[[#This Row],[2020]]-All[[#This Row],[2019]])/All[[#This Row],[2019]]),"")</f>
        <v>-0.52668750531995068</v>
      </c>
      <c r="V4" s="74">
        <f>IFERROR(((All[[#This Row],[2021]]-All[[#This Row],[2020]])/All[[#This Row],[2020]]),"")</f>
        <v>-0.13904197682036737</v>
      </c>
      <c r="W4" s="84"/>
      <c r="X4" s="85"/>
      <c r="Y4" s="85"/>
      <c r="Z4" s="85"/>
      <c r="AA4" s="85"/>
      <c r="AB4" s="86"/>
      <c r="AC4" s="93"/>
      <c r="AD4" s="94"/>
      <c r="AE4" s="94"/>
      <c r="AF4" s="94"/>
      <c r="AG4" s="94"/>
      <c r="AH4" s="95"/>
      <c r="AI4" s="99"/>
      <c r="AJ4" s="100"/>
      <c r="AK4" s="100"/>
      <c r="AL4" s="100"/>
      <c r="AM4" s="100"/>
      <c r="AN4" s="101"/>
    </row>
    <row r="5" spans="1:40" x14ac:dyDescent="0.25">
      <c r="A5" s="34">
        <v>4</v>
      </c>
      <c r="B5" s="35" t="s">
        <v>2</v>
      </c>
      <c r="C5" s="35" t="s">
        <v>3</v>
      </c>
      <c r="D5" s="35" t="s">
        <v>29</v>
      </c>
      <c r="E5" s="36" t="s">
        <v>13</v>
      </c>
      <c r="F5" s="54">
        <v>828390929</v>
      </c>
      <c r="G5" s="55">
        <v>643895802</v>
      </c>
      <c r="H5" s="55">
        <v>282559286</v>
      </c>
      <c r="I5" s="55">
        <v>150923767</v>
      </c>
      <c r="J5" s="55">
        <v>280775748</v>
      </c>
      <c r="K5" s="56">
        <v>990658996</v>
      </c>
      <c r="L5" s="66">
        <f>IFERROR((All[[#This Row],[2016]]/F$15),"")</f>
        <v>9.3394335296831804E-2</v>
      </c>
      <c r="M5" s="67">
        <f>IFERROR((All[[#This Row],[2017]]/G$15),"")</f>
        <v>5.6481985142114922E-2</v>
      </c>
      <c r="N5" s="67">
        <f>IFERROR((All[[#This Row],[2018]]/H$15),"")</f>
        <v>3.1847416957257083E-2</v>
      </c>
      <c r="O5" s="67">
        <f>IFERROR((All[[#This Row],[2019]]/I$15),"")</f>
        <v>1.4272489497424193E-2</v>
      </c>
      <c r="P5" s="67">
        <f>IFERROR((All[[#This Row],[2020]]/J$15),"")</f>
        <v>2.6811038912496307E-2</v>
      </c>
      <c r="Q5" s="68">
        <f>IFERROR((All[[#This Row],[2021]]/K$15),"")</f>
        <v>0.13467848607577929</v>
      </c>
      <c r="R5" s="72">
        <f>IFERROR(((All[[#This Row],[2017]]-All[[#This Row],[2016]])/All[[#This Row],[2016]]),"")</f>
        <v>-0.22271504979263237</v>
      </c>
      <c r="S5" s="73">
        <f>IFERROR(((All[[#This Row],[2018]]-All[[#This Row],[2017]])/All[[#This Row],[2017]]),"")</f>
        <v>-0.56117234322332177</v>
      </c>
      <c r="T5" s="73">
        <f>IFERROR(((All[[#This Row],[2019]]-All[[#This Row],[2018]])/All[[#This Row],[2018]]),"")</f>
        <v>-0.4658686708317914</v>
      </c>
      <c r="U5" s="73">
        <f>IFERROR(((All[[#This Row],[2020]]-All[[#This Row],[2019]])/All[[#This Row],[2019]]),"")</f>
        <v>0.86038126122309155</v>
      </c>
      <c r="V5" s="74">
        <f>IFERROR(((All[[#This Row],[2021]]-All[[#This Row],[2020]])/All[[#This Row],[2020]]),"")</f>
        <v>2.5282926073800365</v>
      </c>
      <c r="W5" s="84"/>
      <c r="X5" s="85"/>
      <c r="Y5" s="85"/>
      <c r="Z5" s="85"/>
      <c r="AA5" s="85"/>
      <c r="AB5" s="86"/>
      <c r="AC5" s="93"/>
      <c r="AD5" s="94"/>
      <c r="AE5" s="94"/>
      <c r="AF5" s="94"/>
      <c r="AG5" s="94"/>
      <c r="AH5" s="95"/>
      <c r="AI5" s="99"/>
      <c r="AJ5" s="100"/>
      <c r="AK5" s="100"/>
      <c r="AL5" s="100"/>
      <c r="AM5" s="100"/>
      <c r="AN5" s="101"/>
    </row>
    <row r="6" spans="1:40" x14ac:dyDescent="0.25">
      <c r="A6" s="34">
        <v>5</v>
      </c>
      <c r="B6" s="35" t="s">
        <v>2</v>
      </c>
      <c r="C6" s="35" t="s">
        <v>3</v>
      </c>
      <c r="D6" s="35" t="s">
        <v>29</v>
      </c>
      <c r="E6" s="36" t="s">
        <v>14</v>
      </c>
      <c r="F6" s="54">
        <v>334111497</v>
      </c>
      <c r="G6" s="55">
        <v>285715422</v>
      </c>
      <c r="H6" s="55">
        <v>985436651</v>
      </c>
      <c r="I6" s="55">
        <v>660299816</v>
      </c>
      <c r="J6" s="55">
        <v>817987615</v>
      </c>
      <c r="K6" s="56">
        <v>847334691</v>
      </c>
      <c r="L6" s="66">
        <f>IFERROR((All[[#This Row],[2016]]/F$15),"")</f>
        <v>3.7668352084700839E-2</v>
      </c>
      <c r="M6" s="67">
        <f>IFERROR((All[[#This Row],[2017]]/G$15),"")</f>
        <v>2.5062710721442311E-2</v>
      </c>
      <c r="N6" s="67">
        <f>IFERROR((All[[#This Row],[2018]]/H$15),"")</f>
        <v>0.11106912235529938</v>
      </c>
      <c r="O6" s="67">
        <f>IFERROR((All[[#This Row],[2019]]/I$15),"")</f>
        <v>6.2442929807146455E-2</v>
      </c>
      <c r="P6" s="67">
        <f>IFERROR((All[[#This Row],[2020]]/J$15),"")</f>
        <v>7.8108946132003698E-2</v>
      </c>
      <c r="Q6" s="68">
        <f>IFERROR((All[[#This Row],[2021]]/K$15),"")</f>
        <v>0.11519377893315799</v>
      </c>
      <c r="R6" s="72">
        <f>IFERROR(((All[[#This Row],[2017]]-All[[#This Row],[2016]])/All[[#This Row],[2016]]),"")</f>
        <v>-0.14485007380634973</v>
      </c>
      <c r="S6" s="73">
        <f>IFERROR(((All[[#This Row],[2018]]-All[[#This Row],[2017]])/All[[#This Row],[2017]]),"")</f>
        <v>2.4490145617690877</v>
      </c>
      <c r="T6" s="73">
        <f>IFERROR(((All[[#This Row],[2019]]-All[[#This Row],[2018]])/All[[#This Row],[2018]]),"")</f>
        <v>-0.32994189395133428</v>
      </c>
      <c r="U6" s="73">
        <f>IFERROR(((All[[#This Row],[2020]]-All[[#This Row],[2019]])/All[[#This Row],[2019]]),"")</f>
        <v>0.23881242305237899</v>
      </c>
      <c r="V6" s="74">
        <f>IFERROR(((All[[#This Row],[2021]]-All[[#This Row],[2020]])/All[[#This Row],[2020]]),"")</f>
        <v>3.5877164228213895E-2</v>
      </c>
      <c r="W6" s="84"/>
      <c r="X6" s="85"/>
      <c r="Y6" s="85"/>
      <c r="Z6" s="85"/>
      <c r="AA6" s="85"/>
      <c r="AB6" s="86"/>
      <c r="AC6" s="93"/>
      <c r="AD6" s="94"/>
      <c r="AE6" s="94"/>
      <c r="AF6" s="94"/>
      <c r="AG6" s="94"/>
      <c r="AH6" s="95"/>
      <c r="AI6" s="99"/>
      <c r="AJ6" s="100"/>
      <c r="AK6" s="100"/>
      <c r="AL6" s="100"/>
      <c r="AM6" s="100"/>
      <c r="AN6" s="101"/>
    </row>
    <row r="7" spans="1:40" x14ac:dyDescent="0.25">
      <c r="A7" s="37">
        <v>6</v>
      </c>
      <c r="B7" s="38" t="s">
        <v>2</v>
      </c>
      <c r="C7" s="38" t="s">
        <v>3</v>
      </c>
      <c r="D7" s="38" t="s">
        <v>15</v>
      </c>
      <c r="E7" s="39" t="s">
        <v>45</v>
      </c>
      <c r="F7" s="57">
        <f>SUM(F2:F6)</f>
        <v>6782765440</v>
      </c>
      <c r="G7" s="58">
        <f t="shared" ref="G7:K7" si="0">SUM(G2:G6)</f>
        <v>7982903088</v>
      </c>
      <c r="H7" s="58">
        <f t="shared" si="0"/>
        <v>6235803870</v>
      </c>
      <c r="I7" s="58">
        <f t="shared" si="0"/>
        <v>6976572099</v>
      </c>
      <c r="J7" s="58">
        <f t="shared" si="0"/>
        <v>7842649279</v>
      </c>
      <c r="K7" s="59">
        <f t="shared" si="0"/>
        <v>5303580071</v>
      </c>
      <c r="L7" s="66">
        <f>IFERROR((All[[#This Row],[2016]]/F$15),"")</f>
        <v>0.76470160110012853</v>
      </c>
      <c r="M7" s="67">
        <f>IFERROR((All[[#This Row],[2017]]/G$15),"")</f>
        <v>0.70025338293377992</v>
      </c>
      <c r="N7" s="67">
        <f>IFERROR((All[[#This Row],[2018]]/H$15),"")</f>
        <v>0.70284098152614727</v>
      </c>
      <c r="O7" s="67">
        <f>IFERROR((All[[#This Row],[2019]]/I$15),"")</f>
        <v>0.65975726679947067</v>
      </c>
      <c r="P7" s="67">
        <f>IFERROR((All[[#This Row],[2020]]/J$15),"")</f>
        <v>0.74888795237518191</v>
      </c>
      <c r="Q7" s="68">
        <f>IFERROR((All[[#This Row],[2021]]/K$15),"")</f>
        <v>0.72101312119307093</v>
      </c>
      <c r="R7" s="72">
        <f>IFERROR(((All[[#This Row],[2017]]-All[[#This Row],[2016]])/All[[#This Row],[2016]]),"")</f>
        <v>0.17693928215804555</v>
      </c>
      <c r="S7" s="73">
        <f>IFERROR(((All[[#This Row],[2018]]-All[[#This Row],[2017]])/All[[#This Row],[2017]]),"")</f>
        <v>-0.21885512059218926</v>
      </c>
      <c r="T7" s="73">
        <f>IFERROR(((All[[#This Row],[2019]]-All[[#This Row],[2018]])/All[[#This Row],[2018]]),"")</f>
        <v>0.11879274018924524</v>
      </c>
      <c r="U7" s="73">
        <f>IFERROR(((All[[#This Row],[2020]]-All[[#This Row],[2019]])/All[[#This Row],[2019]]),"")</f>
        <v>0.12414079116650149</v>
      </c>
      <c r="V7" s="74">
        <f>IFERROR(((All[[#This Row],[2021]]-All[[#This Row],[2020]])/All[[#This Row],[2020]]),"")</f>
        <v>-0.32375146684154049</v>
      </c>
      <c r="W7" s="84"/>
      <c r="X7" s="85"/>
      <c r="Y7" s="85"/>
      <c r="Z7" s="85"/>
      <c r="AA7" s="85"/>
      <c r="AB7" s="86"/>
      <c r="AC7" s="93"/>
      <c r="AD7" s="94"/>
      <c r="AE7" s="94"/>
      <c r="AF7" s="94"/>
      <c r="AG7" s="94"/>
      <c r="AH7" s="95"/>
      <c r="AI7" s="99"/>
      <c r="AJ7" s="100"/>
      <c r="AK7" s="100"/>
      <c r="AL7" s="100"/>
      <c r="AM7" s="100"/>
      <c r="AN7" s="101"/>
    </row>
    <row r="8" spans="1:40" x14ac:dyDescent="0.25">
      <c r="A8" s="34">
        <v>7</v>
      </c>
      <c r="B8" s="35" t="s">
        <v>2</v>
      </c>
      <c r="C8" s="35" t="s">
        <v>3</v>
      </c>
      <c r="D8" s="35" t="s">
        <v>16</v>
      </c>
      <c r="E8" s="36" t="s">
        <v>17</v>
      </c>
      <c r="F8" s="54">
        <v>62120567</v>
      </c>
      <c r="G8" s="55">
        <v>614738586</v>
      </c>
      <c r="H8" s="55">
        <v>945192391</v>
      </c>
      <c r="I8" s="55">
        <v>508173456</v>
      </c>
      <c r="J8" s="55">
        <v>600298289</v>
      </c>
      <c r="K8" s="56">
        <v>13659048</v>
      </c>
      <c r="L8" s="66">
        <f>IFERROR((All[[#This Row],[2016]]/F$15),"")</f>
        <v>7.0035883543907137E-3</v>
      </c>
      <c r="M8" s="67">
        <f>IFERROR((All[[#This Row],[2017]]/G$15),"")</f>
        <v>5.3924339268695429E-2</v>
      </c>
      <c r="N8" s="67">
        <f>IFERROR((All[[#This Row],[2018]]/H$15),"")</f>
        <v>0.10653316904617238</v>
      </c>
      <c r="O8" s="67">
        <f>IFERROR((All[[#This Row],[2019]]/I$15),"")</f>
        <v>4.8056714047097403E-2</v>
      </c>
      <c r="P8" s="67">
        <f>IFERROR((All[[#This Row],[2020]]/J$15),"")</f>
        <v>5.7321976346347239E-2</v>
      </c>
      <c r="Q8" s="68">
        <f>IFERROR((All[[#This Row],[2021]]/K$15),"")</f>
        <v>1.8569254539696331E-3</v>
      </c>
      <c r="R8" s="72">
        <f>IFERROR(((All[[#This Row],[2017]]-All[[#This Row],[2016]])/All[[#This Row],[2016]]),"")</f>
        <v>8.8958946398541396</v>
      </c>
      <c r="S8" s="73">
        <f>IFERROR(((All[[#This Row],[2018]]-All[[#This Row],[2017]])/All[[#This Row],[2017]]),"")</f>
        <v>0.5375517537465917</v>
      </c>
      <c r="T8" s="73">
        <f>IFERROR(((All[[#This Row],[2019]]-All[[#This Row],[2018]])/All[[#This Row],[2018]]),"")</f>
        <v>-0.46235976840401799</v>
      </c>
      <c r="U8" s="73">
        <f>IFERROR(((All[[#This Row],[2020]]-All[[#This Row],[2019]])/All[[#This Row],[2019]]),"")</f>
        <v>0.18128619649901587</v>
      </c>
      <c r="V8" s="74">
        <f>IFERROR(((All[[#This Row],[2021]]-All[[#This Row],[2020]])/All[[#This Row],[2020]]),"")</f>
        <v>-0.97724623199783933</v>
      </c>
      <c r="W8" s="84"/>
      <c r="X8" s="85"/>
      <c r="Y8" s="85"/>
      <c r="Z8" s="85"/>
      <c r="AA8" s="85"/>
      <c r="AB8" s="86"/>
      <c r="AC8" s="93"/>
      <c r="AD8" s="94"/>
      <c r="AE8" s="94"/>
      <c r="AF8" s="94"/>
      <c r="AG8" s="94"/>
      <c r="AH8" s="95"/>
      <c r="AI8" s="99"/>
      <c r="AJ8" s="100"/>
      <c r="AK8" s="100"/>
      <c r="AL8" s="100"/>
      <c r="AM8" s="100"/>
      <c r="AN8" s="101"/>
    </row>
    <row r="9" spans="1:40" x14ac:dyDescent="0.25">
      <c r="A9" s="34">
        <v>8</v>
      </c>
      <c r="B9" s="35" t="s">
        <v>2</v>
      </c>
      <c r="C9" s="35" t="s">
        <v>3</v>
      </c>
      <c r="D9" s="35" t="s">
        <v>16</v>
      </c>
      <c r="E9" s="36" t="s">
        <v>18</v>
      </c>
      <c r="F9" s="54">
        <v>193186705</v>
      </c>
      <c r="G9" s="55">
        <v>929932027</v>
      </c>
      <c r="H9" s="55">
        <v>82975532</v>
      </c>
      <c r="I9" s="55">
        <v>379236925</v>
      </c>
      <c r="J9" s="55">
        <v>941063873</v>
      </c>
      <c r="K9" s="56">
        <v>358344789</v>
      </c>
      <c r="L9" s="66">
        <f>IFERROR((All[[#This Row],[2016]]/F$15),"")</f>
        <v>2.1780228718149244E-2</v>
      </c>
      <c r="M9" s="67">
        <f>IFERROR((All[[#This Row],[2017]]/G$15),"")</f>
        <v>8.1572836426398718E-2</v>
      </c>
      <c r="N9" s="67">
        <f>IFERROR((All[[#This Row],[2018]]/H$15),"")</f>
        <v>9.3522191475746714E-3</v>
      </c>
      <c r="O9" s="67">
        <f>IFERROR((All[[#This Row],[2019]]/I$15),"")</f>
        <v>3.5863503387759635E-2</v>
      </c>
      <c r="P9" s="67">
        <f>IFERROR((All[[#This Row],[2020]]/J$15),"")</f>
        <v>8.9861394005252476E-2</v>
      </c>
      <c r="Q9" s="68">
        <f>IFERROR((All[[#This Row],[2021]]/K$15),"")</f>
        <v>4.8716393704120328E-2</v>
      </c>
      <c r="R9" s="72">
        <f>IFERROR(((All[[#This Row],[2017]]-All[[#This Row],[2016]])/All[[#This Row],[2016]]),"")</f>
        <v>3.8136440186191902</v>
      </c>
      <c r="S9" s="73">
        <f>IFERROR(((All[[#This Row],[2018]]-All[[#This Row],[2017]])/All[[#This Row],[2017]]),"")</f>
        <v>-0.91077247627691393</v>
      </c>
      <c r="T9" s="73">
        <f>IFERROR(((All[[#This Row],[2019]]-All[[#This Row],[2018]])/All[[#This Row],[2018]]),"")</f>
        <v>3.5704669299378522</v>
      </c>
      <c r="U9" s="73">
        <f>IFERROR(((All[[#This Row],[2020]]-All[[#This Row],[2019]])/All[[#This Row],[2019]]),"")</f>
        <v>1.4814668903878492</v>
      </c>
      <c r="V9" s="74">
        <f>IFERROR(((All[[#This Row],[2021]]-All[[#This Row],[2020]])/All[[#This Row],[2020]]),"")</f>
        <v>-0.61921310627126791</v>
      </c>
      <c r="W9" s="84"/>
      <c r="X9" s="85"/>
      <c r="Y9" s="85"/>
      <c r="Z9" s="85"/>
      <c r="AA9" s="85"/>
      <c r="AB9" s="86"/>
      <c r="AC9" s="93"/>
      <c r="AD9" s="94"/>
      <c r="AE9" s="94"/>
      <c r="AF9" s="94"/>
      <c r="AG9" s="94"/>
      <c r="AH9" s="95"/>
      <c r="AI9" s="99"/>
      <c r="AJ9" s="100"/>
      <c r="AK9" s="100"/>
      <c r="AL9" s="100"/>
      <c r="AM9" s="100"/>
      <c r="AN9" s="101"/>
    </row>
    <row r="10" spans="1:40" x14ac:dyDescent="0.25">
      <c r="A10" s="34">
        <v>9</v>
      </c>
      <c r="B10" s="35" t="s">
        <v>2</v>
      </c>
      <c r="C10" s="35" t="s">
        <v>3</v>
      </c>
      <c r="D10" s="35" t="s">
        <v>16</v>
      </c>
      <c r="E10" s="36" t="s">
        <v>19</v>
      </c>
      <c r="F10" s="54">
        <v>841606422</v>
      </c>
      <c r="G10" s="55">
        <v>133855977</v>
      </c>
      <c r="H10" s="55">
        <v>555904841</v>
      </c>
      <c r="I10" s="55">
        <v>493374828</v>
      </c>
      <c r="J10" s="55">
        <v>120153333</v>
      </c>
      <c r="K10" s="56">
        <v>399195881</v>
      </c>
      <c r="L10" s="66">
        <f>IFERROR((All[[#This Row],[2016]]/F$15),"")</f>
        <v>9.4884274576882671E-2</v>
      </c>
      <c r="M10" s="67">
        <f>IFERROR((All[[#This Row],[2017]]/G$15),"")</f>
        <v>1.1741731007740406E-2</v>
      </c>
      <c r="N10" s="67">
        <f>IFERROR((All[[#This Row],[2018]]/H$15),"")</f>
        <v>6.2656349081674501E-2</v>
      </c>
      <c r="O10" s="67">
        <f>IFERROR((All[[#This Row],[2019]]/I$15),"")</f>
        <v>4.6657244189534888E-2</v>
      </c>
      <c r="P10" s="67">
        <f>IFERROR((All[[#This Row],[2020]]/J$15),"")</f>
        <v>1.1473340234959063E-2</v>
      </c>
      <c r="Q10" s="68">
        <f>IFERROR((All[[#This Row],[2021]]/K$15),"")</f>
        <v>5.4270033500777845E-2</v>
      </c>
      <c r="R10" s="72">
        <f>IFERROR(((All[[#This Row],[2017]]-All[[#This Row],[2016]])/All[[#This Row],[2016]]),"")</f>
        <v>-0.84095181132066033</v>
      </c>
      <c r="S10" s="73">
        <f>IFERROR(((All[[#This Row],[2018]]-All[[#This Row],[2017]])/All[[#This Row],[2017]]),"")</f>
        <v>3.1530072355304686</v>
      </c>
      <c r="T10" s="73">
        <f>IFERROR(((All[[#This Row],[2019]]-All[[#This Row],[2018]])/All[[#This Row],[2018]]),"")</f>
        <v>-0.11248330359476039</v>
      </c>
      <c r="U10" s="73">
        <f>IFERROR(((All[[#This Row],[2020]]-All[[#This Row],[2019]])/All[[#This Row],[2019]]),"")</f>
        <v>-0.75646643042761796</v>
      </c>
      <c r="V10" s="74">
        <f>IFERROR(((All[[#This Row],[2021]]-All[[#This Row],[2020]])/All[[#This Row],[2020]]),"")</f>
        <v>2.3223870785174139</v>
      </c>
      <c r="W10" s="84"/>
      <c r="X10" s="85"/>
      <c r="Y10" s="85"/>
      <c r="Z10" s="85"/>
      <c r="AA10" s="85"/>
      <c r="AB10" s="86"/>
      <c r="AC10" s="93"/>
      <c r="AD10" s="94"/>
      <c r="AE10" s="94"/>
      <c r="AF10" s="94"/>
      <c r="AG10" s="94"/>
      <c r="AH10" s="95"/>
      <c r="AI10" s="99"/>
      <c r="AJ10" s="100"/>
      <c r="AK10" s="100"/>
      <c r="AL10" s="100"/>
      <c r="AM10" s="100"/>
      <c r="AN10" s="101"/>
    </row>
    <row r="11" spans="1:40" x14ac:dyDescent="0.25">
      <c r="A11" s="34">
        <v>10</v>
      </c>
      <c r="B11" s="35" t="s">
        <v>2</v>
      </c>
      <c r="C11" s="35" t="s">
        <v>3</v>
      </c>
      <c r="D11" s="35" t="s">
        <v>16</v>
      </c>
      <c r="E11" s="36" t="s">
        <v>31</v>
      </c>
      <c r="F11" s="54">
        <v>227758168</v>
      </c>
      <c r="G11" s="55">
        <v>949945896</v>
      </c>
      <c r="H11" s="55">
        <v>445161328</v>
      </c>
      <c r="I11" s="55">
        <v>572082814</v>
      </c>
      <c r="J11" s="55">
        <v>874781478</v>
      </c>
      <c r="K11" s="56">
        <v>90087448</v>
      </c>
      <c r="L11" s="66">
        <f>IFERROR((All[[#This Row],[2016]]/F$15),"")</f>
        <v>2.5677879807860796E-2</v>
      </c>
      <c r="M11" s="67">
        <f>IFERROR((All[[#This Row],[2017]]/G$15),"")</f>
        <v>8.3328435776453547E-2</v>
      </c>
      <c r="N11" s="67">
        <f>IFERROR((All[[#This Row],[2018]]/H$15),"")</f>
        <v>5.0174385088382067E-2</v>
      </c>
      <c r="O11" s="67">
        <f>IFERROR((All[[#This Row],[2019]]/I$15),"")</f>
        <v>5.4100464868941933E-2</v>
      </c>
      <c r="P11" s="67">
        <f>IFERROR((All[[#This Row],[2020]]/J$15),"")</f>
        <v>8.3532144117336768E-2</v>
      </c>
      <c r="Q11" s="68">
        <f>IFERROR((All[[#This Row],[2021]]/K$15),"")</f>
        <v>1.2247242653687557E-2</v>
      </c>
      <c r="R11" s="72">
        <f>IFERROR(((All[[#This Row],[2017]]-All[[#This Row],[2016]])/All[[#This Row],[2016]]),"")</f>
        <v>3.170853253438533</v>
      </c>
      <c r="S11" s="73">
        <f>IFERROR(((All[[#This Row],[2018]]-All[[#This Row],[2017]])/All[[#This Row],[2017]]),"")</f>
        <v>-0.53138243991108314</v>
      </c>
      <c r="T11" s="73">
        <f>IFERROR(((All[[#This Row],[2019]]-All[[#This Row],[2018]])/All[[#This Row],[2018]]),"")</f>
        <v>0.28511345891213624</v>
      </c>
      <c r="U11" s="73">
        <f>IFERROR(((All[[#This Row],[2020]]-All[[#This Row],[2019]])/All[[#This Row],[2019]]),"")</f>
        <v>0.52911686314002782</v>
      </c>
      <c r="V11" s="74">
        <f>IFERROR(((All[[#This Row],[2021]]-All[[#This Row],[2020]])/All[[#This Row],[2020]]),"")</f>
        <v>-0.89701719770523081</v>
      </c>
      <c r="W11" s="84"/>
      <c r="X11" s="85"/>
      <c r="Y11" s="85"/>
      <c r="Z11" s="85"/>
      <c r="AA11" s="85"/>
      <c r="AB11" s="86"/>
      <c r="AC11" s="93"/>
      <c r="AD11" s="94"/>
      <c r="AE11" s="94"/>
      <c r="AF11" s="94"/>
      <c r="AG11" s="94"/>
      <c r="AH11" s="95"/>
      <c r="AI11" s="99"/>
      <c r="AJ11" s="100"/>
      <c r="AK11" s="100"/>
      <c r="AL11" s="100"/>
      <c r="AM11" s="100"/>
      <c r="AN11" s="101"/>
    </row>
    <row r="12" spans="1:40" x14ac:dyDescent="0.25">
      <c r="A12" s="34">
        <v>11</v>
      </c>
      <c r="B12" s="35" t="s">
        <v>2</v>
      </c>
      <c r="C12" s="35" t="s">
        <v>3</v>
      </c>
      <c r="D12" s="35" t="s">
        <v>16</v>
      </c>
      <c r="E12" s="36" t="s">
        <v>20</v>
      </c>
      <c r="F12" s="54">
        <v>220888884</v>
      </c>
      <c r="G12" s="55">
        <v>13946342</v>
      </c>
      <c r="H12" s="55">
        <v>101678631</v>
      </c>
      <c r="I12" s="55">
        <v>870691375</v>
      </c>
      <c r="J12" s="55">
        <v>39099833</v>
      </c>
      <c r="K12" s="56">
        <v>537196821</v>
      </c>
      <c r="L12" s="66">
        <f>IFERROR((All[[#This Row],[2016]]/F$15),"")</f>
        <v>2.4903423943261196E-2</v>
      </c>
      <c r="M12" s="67">
        <f>IFERROR((All[[#This Row],[2017]]/G$15),"")</f>
        <v>1.2233611077819286E-3</v>
      </c>
      <c r="N12" s="67">
        <f>IFERROR((All[[#This Row],[2018]]/H$15),"")</f>
        <v>1.1460256015440547E-2</v>
      </c>
      <c r="O12" s="67">
        <f>IFERROR((All[[#This Row],[2019]]/I$15),"")</f>
        <v>8.2339142152377698E-2</v>
      </c>
      <c r="P12" s="67">
        <f>IFERROR((All[[#This Row],[2020]]/J$15),"")</f>
        <v>3.7336100126251189E-3</v>
      </c>
      <c r="Q12" s="68">
        <f>IFERROR((All[[#This Row],[2021]]/K$15),"")</f>
        <v>7.3031037793151371E-2</v>
      </c>
      <c r="R12" s="72">
        <f>IFERROR(((All[[#This Row],[2017]]-All[[#This Row],[2016]])/All[[#This Row],[2016]]),"")</f>
        <v>-0.93686263542351911</v>
      </c>
      <c r="S12" s="73">
        <f>IFERROR(((All[[#This Row],[2018]]-All[[#This Row],[2017]])/All[[#This Row],[2017]]),"")</f>
        <v>6.2907025369089613</v>
      </c>
      <c r="T12" s="73">
        <f>IFERROR(((All[[#This Row],[2019]]-All[[#This Row],[2018]])/All[[#This Row],[2018]]),"")</f>
        <v>7.5631697283571802</v>
      </c>
      <c r="U12" s="73">
        <f>IFERROR(((All[[#This Row],[2020]]-All[[#This Row],[2019]])/All[[#This Row],[2019]]),"")</f>
        <v>-0.95509334981066052</v>
      </c>
      <c r="V12" s="74">
        <f>IFERROR(((All[[#This Row],[2021]]-All[[#This Row],[2020]])/All[[#This Row],[2020]]),"")</f>
        <v>12.739107811534643</v>
      </c>
      <c r="W12" s="84"/>
      <c r="X12" s="85"/>
      <c r="Y12" s="85"/>
      <c r="Z12" s="85"/>
      <c r="AA12" s="85"/>
      <c r="AB12" s="86"/>
      <c r="AC12" s="93"/>
      <c r="AD12" s="94"/>
      <c r="AE12" s="94"/>
      <c r="AF12" s="94"/>
      <c r="AG12" s="94"/>
      <c r="AH12" s="95"/>
      <c r="AI12" s="99"/>
      <c r="AJ12" s="100"/>
      <c r="AK12" s="100"/>
      <c r="AL12" s="100"/>
      <c r="AM12" s="100"/>
      <c r="AN12" s="101"/>
    </row>
    <row r="13" spans="1:40" x14ac:dyDescent="0.25">
      <c r="A13" s="34">
        <v>12</v>
      </c>
      <c r="B13" s="35" t="s">
        <v>2</v>
      </c>
      <c r="C13" s="35" t="s">
        <v>3</v>
      </c>
      <c r="D13" s="35" t="s">
        <v>16</v>
      </c>
      <c r="E13" s="36" t="s">
        <v>32</v>
      </c>
      <c r="F13" s="54">
        <v>541493663</v>
      </c>
      <c r="G13" s="55">
        <v>774698823</v>
      </c>
      <c r="H13" s="55">
        <v>505566091</v>
      </c>
      <c r="I13" s="55">
        <v>774321336</v>
      </c>
      <c r="J13" s="55">
        <v>54347354</v>
      </c>
      <c r="K13" s="56">
        <v>653669028</v>
      </c>
      <c r="L13" s="66">
        <f>IFERROR((All[[#This Row],[2016]]/F$15),"")</f>
        <v>6.1049003499326876E-2</v>
      </c>
      <c r="M13" s="67">
        <f>IFERROR((All[[#This Row],[2017]]/G$15),"")</f>
        <v>6.7955913479150032E-2</v>
      </c>
      <c r="N13" s="67">
        <f>IFERROR((All[[#This Row],[2018]]/H$15),"")</f>
        <v>5.69826400946086E-2</v>
      </c>
      <c r="O13" s="67">
        <f>IFERROR((All[[#This Row],[2019]]/I$15),"")</f>
        <v>7.3225664554817729E-2</v>
      </c>
      <c r="P13" s="67">
        <f>IFERROR((All[[#This Row],[2020]]/J$15),"")</f>
        <v>5.1895829082973782E-3</v>
      </c>
      <c r="Q13" s="68">
        <f>IFERROR((All[[#This Row],[2021]]/K$15),"")</f>
        <v>8.8865245701222284E-2</v>
      </c>
      <c r="R13" s="72">
        <f>IFERROR(((All[[#This Row],[2017]]-All[[#This Row],[2016]])/All[[#This Row],[2016]]),"")</f>
        <v>0.43067015541417331</v>
      </c>
      <c r="S13" s="73">
        <f>IFERROR(((All[[#This Row],[2018]]-All[[#This Row],[2017]])/All[[#This Row],[2017]]),"")</f>
        <v>-0.34740304749372258</v>
      </c>
      <c r="T13" s="73">
        <f>IFERROR(((All[[#This Row],[2019]]-All[[#This Row],[2018]])/All[[#This Row],[2018]]),"")</f>
        <v>0.53159270327724573</v>
      </c>
      <c r="U13" s="73">
        <f>IFERROR(((All[[#This Row],[2020]]-All[[#This Row],[2019]])/All[[#This Row],[2019]]),"")</f>
        <v>-0.92981291942599908</v>
      </c>
      <c r="V13" s="74">
        <f>IFERROR(((All[[#This Row],[2021]]-All[[#This Row],[2020]])/All[[#This Row],[2020]]),"")</f>
        <v>11.027614591871391</v>
      </c>
      <c r="W13" s="84"/>
      <c r="X13" s="85"/>
      <c r="Y13" s="85"/>
      <c r="Z13" s="85"/>
      <c r="AA13" s="85"/>
      <c r="AB13" s="86"/>
      <c r="AC13" s="93"/>
      <c r="AD13" s="94"/>
      <c r="AE13" s="94"/>
      <c r="AF13" s="94"/>
      <c r="AG13" s="94"/>
      <c r="AH13" s="95"/>
      <c r="AI13" s="99"/>
      <c r="AJ13" s="100"/>
      <c r="AK13" s="100"/>
      <c r="AL13" s="100"/>
      <c r="AM13" s="100"/>
      <c r="AN13" s="101"/>
    </row>
    <row r="14" spans="1:40" x14ac:dyDescent="0.25">
      <c r="A14" s="37">
        <v>13</v>
      </c>
      <c r="B14" s="38" t="s">
        <v>2</v>
      </c>
      <c r="C14" s="38" t="s">
        <v>3</v>
      </c>
      <c r="D14" s="38" t="s">
        <v>15</v>
      </c>
      <c r="E14" s="39" t="s">
        <v>46</v>
      </c>
      <c r="F14" s="57">
        <f>SUM(F8:F13)</f>
        <v>2087054409</v>
      </c>
      <c r="G14" s="58">
        <f t="shared" ref="G14:K14" si="1">SUM(G8:G13)</f>
        <v>3417117651</v>
      </c>
      <c r="H14" s="58">
        <f t="shared" si="1"/>
        <v>2636478814</v>
      </c>
      <c r="I14" s="58">
        <f t="shared" si="1"/>
        <v>3597880734</v>
      </c>
      <c r="J14" s="58">
        <f t="shared" si="1"/>
        <v>2629744160</v>
      </c>
      <c r="K14" s="59">
        <f t="shared" si="1"/>
        <v>2052153015</v>
      </c>
      <c r="L14" s="66">
        <f>IFERROR((All[[#This Row],[2016]]/F$15),"")</f>
        <v>0.2352983988998715</v>
      </c>
      <c r="M14" s="67">
        <f>IFERROR((All[[#This Row],[2017]]/G$15),"")</f>
        <v>0.29974661706622008</v>
      </c>
      <c r="N14" s="67">
        <f>IFERROR((All[[#This Row],[2018]]/H$15),"")</f>
        <v>0.29715901847385279</v>
      </c>
      <c r="O14" s="67">
        <f>IFERROR((All[[#This Row],[2019]]/I$15),"")</f>
        <v>0.34024273320052928</v>
      </c>
      <c r="P14" s="67">
        <f>IFERROR((All[[#This Row],[2020]]/J$15),"")</f>
        <v>0.25111204762481804</v>
      </c>
      <c r="Q14" s="68">
        <f>IFERROR((All[[#This Row],[2021]]/K$15),"")</f>
        <v>0.27898687880692902</v>
      </c>
      <c r="R14" s="72">
        <f>IFERROR(((All[[#This Row],[2017]]-All[[#This Row],[2016]])/All[[#This Row],[2016]]),"")</f>
        <v>0.63729207837820201</v>
      </c>
      <c r="S14" s="73">
        <f>IFERROR(((All[[#This Row],[2018]]-All[[#This Row],[2017]])/All[[#This Row],[2017]]),"")</f>
        <v>-0.22844950532257807</v>
      </c>
      <c r="T14" s="73">
        <f>IFERROR(((All[[#This Row],[2019]]-All[[#This Row],[2018]])/All[[#This Row],[2018]]),"")</f>
        <v>0.36465376277436684</v>
      </c>
      <c r="U14" s="73">
        <f>IFERROR(((All[[#This Row],[2020]]-All[[#This Row],[2019]])/All[[#This Row],[2019]]),"")</f>
        <v>-0.26908523255123551</v>
      </c>
      <c r="V14" s="74">
        <f>IFERROR(((All[[#This Row],[2021]]-All[[#This Row],[2020]])/All[[#This Row],[2020]]),"")</f>
        <v>-0.21963777077082661</v>
      </c>
      <c r="W14" s="84"/>
      <c r="X14" s="85"/>
      <c r="Y14" s="85"/>
      <c r="Z14" s="85"/>
      <c r="AA14" s="85"/>
      <c r="AB14" s="86"/>
      <c r="AC14" s="93"/>
      <c r="AD14" s="94"/>
      <c r="AE14" s="94"/>
      <c r="AF14" s="94"/>
      <c r="AG14" s="94"/>
      <c r="AH14" s="95"/>
      <c r="AI14" s="99"/>
      <c r="AJ14" s="100"/>
      <c r="AK14" s="100"/>
      <c r="AL14" s="100"/>
      <c r="AM14" s="100"/>
      <c r="AN14" s="101"/>
    </row>
    <row r="15" spans="1:40" x14ac:dyDescent="0.25">
      <c r="A15" s="37">
        <v>14</v>
      </c>
      <c r="B15" s="38" t="s">
        <v>2</v>
      </c>
      <c r="C15" s="38" t="s">
        <v>3</v>
      </c>
      <c r="D15" s="38" t="s">
        <v>15</v>
      </c>
      <c r="E15" s="39" t="s">
        <v>47</v>
      </c>
      <c r="F15" s="57">
        <f>SUM(F14,F7)</f>
        <v>8869819849</v>
      </c>
      <c r="G15" s="58">
        <f t="shared" ref="G15:K15" si="2">SUM(G14,G7)</f>
        <v>11400020739</v>
      </c>
      <c r="H15" s="58">
        <f t="shared" si="2"/>
        <v>8872282684</v>
      </c>
      <c r="I15" s="58">
        <f t="shared" si="2"/>
        <v>10574452833</v>
      </c>
      <c r="J15" s="58">
        <f t="shared" si="2"/>
        <v>10472393439</v>
      </c>
      <c r="K15" s="59">
        <f t="shared" si="2"/>
        <v>7355733086</v>
      </c>
      <c r="L15" s="66">
        <f>IFERROR((All[[#This Row],[2016]]/F$15),"")</f>
        <v>1</v>
      </c>
      <c r="M15" s="67">
        <f>IFERROR((All[[#This Row],[2017]]/G$15),"")</f>
        <v>1</v>
      </c>
      <c r="N15" s="67">
        <f>IFERROR((All[[#This Row],[2018]]/H$15),"")</f>
        <v>1</v>
      </c>
      <c r="O15" s="67">
        <f>IFERROR((All[[#This Row],[2019]]/I$15),"")</f>
        <v>1</v>
      </c>
      <c r="P15" s="67">
        <f>IFERROR((All[[#This Row],[2020]]/J$15),"")</f>
        <v>1</v>
      </c>
      <c r="Q15" s="68">
        <f>IFERROR((All[[#This Row],[2021]]/K$15),"")</f>
        <v>1</v>
      </c>
      <c r="R15" s="72">
        <f>IFERROR(((All[[#This Row],[2017]]-All[[#This Row],[2016]])/All[[#This Row],[2016]]),"")</f>
        <v>0.28525955803772718</v>
      </c>
      <c r="S15" s="73">
        <f>IFERROR(((All[[#This Row],[2018]]-All[[#This Row],[2017]])/All[[#This Row],[2017]]),"")</f>
        <v>-0.22173100495795511</v>
      </c>
      <c r="T15" s="73">
        <f>IFERROR(((All[[#This Row],[2019]]-All[[#This Row],[2018]])/All[[#This Row],[2018]]),"")</f>
        <v>0.19185256034161771</v>
      </c>
      <c r="U15" s="73">
        <f>IFERROR(((All[[#This Row],[2020]]-All[[#This Row],[2019]])/All[[#This Row],[2019]]),"")</f>
        <v>-9.6515059087975037E-3</v>
      </c>
      <c r="V15" s="74">
        <f>IFERROR(((All[[#This Row],[2021]]-All[[#This Row],[2020]])/All[[#This Row],[2020]]),"")</f>
        <v>-0.29760726343543559</v>
      </c>
      <c r="W15" s="84"/>
      <c r="X15" s="85"/>
      <c r="Y15" s="85"/>
      <c r="Z15" s="85"/>
      <c r="AA15" s="85"/>
      <c r="AB15" s="86"/>
      <c r="AC15" s="93"/>
      <c r="AD15" s="94"/>
      <c r="AE15" s="94"/>
      <c r="AF15" s="94"/>
      <c r="AG15" s="94"/>
      <c r="AH15" s="95"/>
      <c r="AI15" s="99"/>
      <c r="AJ15" s="100"/>
      <c r="AK15" s="100"/>
      <c r="AL15" s="100"/>
      <c r="AM15" s="100"/>
      <c r="AN15" s="101"/>
    </row>
    <row r="16" spans="1:40" x14ac:dyDescent="0.25">
      <c r="A16" s="34">
        <v>15</v>
      </c>
      <c r="B16" s="35" t="s">
        <v>2</v>
      </c>
      <c r="C16" s="35" t="s">
        <v>3</v>
      </c>
      <c r="D16" s="35" t="s">
        <v>39</v>
      </c>
      <c r="E16" s="36" t="s">
        <v>21</v>
      </c>
      <c r="F16" s="54">
        <v>357759805</v>
      </c>
      <c r="G16" s="55">
        <v>493407935</v>
      </c>
      <c r="H16" s="55">
        <v>344776389</v>
      </c>
      <c r="I16" s="55">
        <v>923347988</v>
      </c>
      <c r="J16" s="55">
        <v>871555042</v>
      </c>
      <c r="K16" s="56">
        <v>966975322</v>
      </c>
      <c r="L16" s="66">
        <f>IFERROR((All[[#This Row],[2016]]/F$15),"")</f>
        <v>4.0334506347424241E-2</v>
      </c>
      <c r="M16" s="67">
        <f>IFERROR((All[[#This Row],[2017]]/G$15),"")</f>
        <v>4.3281319069186301E-2</v>
      </c>
      <c r="N16" s="67">
        <f>IFERROR((All[[#This Row],[2018]]/H$15),"")</f>
        <v>3.885994183005001E-2</v>
      </c>
      <c r="O16" s="67">
        <f>IFERROR((All[[#This Row],[2019]]/I$15),"")</f>
        <v>8.7318748552027328E-2</v>
      </c>
      <c r="P16" s="67">
        <f>IFERROR((All[[#This Row],[2020]]/J$15),"")</f>
        <v>8.3224054470133049E-2</v>
      </c>
      <c r="Q16" s="68">
        <f>IFERROR((All[[#This Row],[2021]]/K$15),"")</f>
        <v>0.13145872895258015</v>
      </c>
      <c r="R16" s="72">
        <f>IFERROR(((All[[#This Row],[2017]]-All[[#This Row],[2016]])/All[[#This Row],[2016]]),"")</f>
        <v>0.37915978291636199</v>
      </c>
      <c r="S16" s="73">
        <f>IFERROR(((All[[#This Row],[2018]]-All[[#This Row],[2017]])/All[[#This Row],[2017]]),"")</f>
        <v>-0.3012346082354756</v>
      </c>
      <c r="T16" s="73">
        <f>IFERROR(((All[[#This Row],[2019]]-All[[#This Row],[2018]])/All[[#This Row],[2018]]),"")</f>
        <v>1.6781067888033365</v>
      </c>
      <c r="U16" s="73">
        <f>IFERROR(((All[[#This Row],[2020]]-All[[#This Row],[2019]])/All[[#This Row],[2019]]),"")</f>
        <v>-5.6092553049457664E-2</v>
      </c>
      <c r="V16" s="74">
        <f>IFERROR(((All[[#This Row],[2021]]-All[[#This Row],[2020]])/All[[#This Row],[2020]]),"")</f>
        <v>0.10948279271155889</v>
      </c>
      <c r="W16" s="84"/>
      <c r="X16" s="85"/>
      <c r="Y16" s="85"/>
      <c r="Z16" s="85"/>
      <c r="AA16" s="85"/>
      <c r="AB16" s="86"/>
      <c r="AC16" s="93"/>
      <c r="AD16" s="94"/>
      <c r="AE16" s="94"/>
      <c r="AF16" s="94"/>
      <c r="AG16" s="94"/>
      <c r="AH16" s="95"/>
      <c r="AI16" s="99"/>
      <c r="AJ16" s="100"/>
      <c r="AK16" s="100"/>
      <c r="AL16" s="100"/>
      <c r="AM16" s="100"/>
      <c r="AN16" s="101"/>
    </row>
    <row r="17" spans="1:40" x14ac:dyDescent="0.25">
      <c r="A17" s="34">
        <v>16</v>
      </c>
      <c r="B17" s="35" t="s">
        <v>2</v>
      </c>
      <c r="C17" s="35" t="s">
        <v>3</v>
      </c>
      <c r="D17" s="35" t="s">
        <v>39</v>
      </c>
      <c r="E17" s="36" t="s">
        <v>22</v>
      </c>
      <c r="F17" s="54">
        <v>150370338</v>
      </c>
      <c r="G17" s="55">
        <v>615334819</v>
      </c>
      <c r="H17" s="55">
        <v>638431384</v>
      </c>
      <c r="I17" s="55">
        <v>956351084</v>
      </c>
      <c r="J17" s="55">
        <v>463385129</v>
      </c>
      <c r="K17" s="56">
        <v>123111329</v>
      </c>
      <c r="L17" s="66">
        <f>IFERROR((All[[#This Row],[2016]]/F$15),"")</f>
        <v>1.6953031804468163E-2</v>
      </c>
      <c r="M17" s="67">
        <f>IFERROR((All[[#This Row],[2017]]/G$15),"")</f>
        <v>5.3976640313899697E-2</v>
      </c>
      <c r="N17" s="67">
        <f>IFERROR((All[[#This Row],[2018]]/H$15),"")</f>
        <v>7.195796242508451E-2</v>
      </c>
      <c r="O17" s="67">
        <f>IFERROR((All[[#This Row],[2019]]/I$15),"")</f>
        <v>9.0439770180400031E-2</v>
      </c>
      <c r="P17" s="67">
        <f>IFERROR((All[[#This Row],[2020]]/J$15),"")</f>
        <v>4.4248254393720356E-2</v>
      </c>
      <c r="Q17" s="68">
        <f>IFERROR((All[[#This Row],[2021]]/K$15),"")</f>
        <v>1.6736785791522941E-2</v>
      </c>
      <c r="R17" s="72">
        <f>IFERROR(((All[[#This Row],[2017]]-All[[#This Row],[2016]])/All[[#This Row],[2016]]),"")</f>
        <v>3.0921289875666838</v>
      </c>
      <c r="S17" s="73">
        <f>IFERROR(((All[[#This Row],[2018]]-All[[#This Row],[2017]])/All[[#This Row],[2017]]),"")</f>
        <v>3.7534955420749562E-2</v>
      </c>
      <c r="T17" s="73">
        <f>IFERROR(((All[[#This Row],[2019]]-All[[#This Row],[2018]])/All[[#This Row],[2018]]),"")</f>
        <v>0.49797003713714677</v>
      </c>
      <c r="U17" s="73">
        <f>IFERROR(((All[[#This Row],[2020]]-All[[#This Row],[2019]])/All[[#This Row],[2019]]),"")</f>
        <v>-0.51546546372712643</v>
      </c>
      <c r="V17" s="74">
        <f>IFERROR(((All[[#This Row],[2021]]-All[[#This Row],[2020]])/All[[#This Row],[2020]]),"")</f>
        <v>-0.73432179563966971</v>
      </c>
      <c r="W17" s="84"/>
      <c r="X17" s="85"/>
      <c r="Y17" s="85"/>
      <c r="Z17" s="85"/>
      <c r="AA17" s="85"/>
      <c r="AB17" s="86"/>
      <c r="AC17" s="93"/>
      <c r="AD17" s="94"/>
      <c r="AE17" s="94"/>
      <c r="AF17" s="94"/>
      <c r="AG17" s="94"/>
      <c r="AH17" s="95"/>
      <c r="AI17" s="99"/>
      <c r="AJ17" s="100"/>
      <c r="AK17" s="100"/>
      <c r="AL17" s="100"/>
      <c r="AM17" s="100"/>
      <c r="AN17" s="101"/>
    </row>
    <row r="18" spans="1:40" x14ac:dyDescent="0.25">
      <c r="A18" s="34">
        <v>17</v>
      </c>
      <c r="B18" s="35" t="s">
        <v>2</v>
      </c>
      <c r="C18" s="35" t="s">
        <v>3</v>
      </c>
      <c r="D18" s="35" t="s">
        <v>39</v>
      </c>
      <c r="E18" s="36" t="s">
        <v>23</v>
      </c>
      <c r="F18" s="54">
        <v>334942436</v>
      </c>
      <c r="G18" s="55">
        <v>593990745</v>
      </c>
      <c r="H18" s="55">
        <v>64976326</v>
      </c>
      <c r="I18" s="55">
        <v>653795991</v>
      </c>
      <c r="J18" s="55">
        <v>39021794</v>
      </c>
      <c r="K18" s="56">
        <v>731454224</v>
      </c>
      <c r="L18" s="66">
        <f>IFERROR((All[[#This Row],[2016]]/F$15),"")</f>
        <v>3.7762033694265167E-2</v>
      </c>
      <c r="M18" s="67">
        <f>IFERROR((All[[#This Row],[2017]]/G$15),"")</f>
        <v>5.2104356526995611E-2</v>
      </c>
      <c r="N18" s="67">
        <f>IFERROR((All[[#This Row],[2018]]/H$15),"")</f>
        <v>7.3235184579021921E-3</v>
      </c>
      <c r="O18" s="67">
        <f>IFERROR((All[[#This Row],[2019]]/I$15),"")</f>
        <v>6.1827879070932158E-2</v>
      </c>
      <c r="P18" s="67">
        <f>IFERROR((All[[#This Row],[2020]]/J$15),"")</f>
        <v>3.7261581344604409E-3</v>
      </c>
      <c r="Q18" s="68">
        <f>IFERROR((All[[#This Row],[2021]]/K$15),"")</f>
        <v>9.9440017119729399E-2</v>
      </c>
      <c r="R18" s="72">
        <f>IFERROR(((All[[#This Row],[2017]]-All[[#This Row],[2016]])/All[[#This Row],[2016]]),"")</f>
        <v>0.77341143180794203</v>
      </c>
      <c r="S18" s="73">
        <f>IFERROR(((All[[#This Row],[2018]]-All[[#This Row],[2017]])/All[[#This Row],[2017]]),"")</f>
        <v>-0.89061054141508555</v>
      </c>
      <c r="T18" s="73">
        <f>IFERROR(((All[[#This Row],[2019]]-All[[#This Row],[2018]])/All[[#This Row],[2018]]),"")</f>
        <v>9.0620646202741604</v>
      </c>
      <c r="U18" s="73">
        <f>IFERROR(((All[[#This Row],[2020]]-All[[#This Row],[2019]])/All[[#This Row],[2019]]),"")</f>
        <v>-0.9403150301666503</v>
      </c>
      <c r="V18" s="74">
        <f>IFERROR(((All[[#This Row],[2021]]-All[[#This Row],[2020]])/All[[#This Row],[2020]]),"")</f>
        <v>17.744761555555339</v>
      </c>
      <c r="W18" s="84"/>
      <c r="X18" s="85"/>
      <c r="Y18" s="85"/>
      <c r="Z18" s="85"/>
      <c r="AA18" s="85"/>
      <c r="AB18" s="86"/>
      <c r="AC18" s="93"/>
      <c r="AD18" s="94"/>
      <c r="AE18" s="94"/>
      <c r="AF18" s="94"/>
      <c r="AG18" s="94"/>
      <c r="AH18" s="95"/>
      <c r="AI18" s="99"/>
      <c r="AJ18" s="100"/>
      <c r="AK18" s="100"/>
      <c r="AL18" s="100"/>
      <c r="AM18" s="100"/>
      <c r="AN18" s="101"/>
    </row>
    <row r="19" spans="1:40" x14ac:dyDescent="0.25">
      <c r="A19" s="34">
        <v>18</v>
      </c>
      <c r="B19" s="35" t="s">
        <v>2</v>
      </c>
      <c r="C19" s="35" t="s">
        <v>3</v>
      </c>
      <c r="D19" s="35" t="s">
        <v>39</v>
      </c>
      <c r="E19" s="36" t="s">
        <v>24</v>
      </c>
      <c r="F19" s="54">
        <v>999301227</v>
      </c>
      <c r="G19" s="55">
        <v>642551804</v>
      </c>
      <c r="H19" s="55">
        <v>390362981</v>
      </c>
      <c r="I19" s="55">
        <v>880965837</v>
      </c>
      <c r="J19" s="55">
        <v>645192107</v>
      </c>
      <c r="K19" s="56">
        <v>647266714</v>
      </c>
      <c r="L19" s="66">
        <f>IFERROR((All[[#This Row],[2016]]/F$15),"")</f>
        <v>0.11266308042464505</v>
      </c>
      <c r="M19" s="67">
        <f>IFERROR((All[[#This Row],[2017]]/G$15),"")</f>
        <v>5.6364090795186055E-2</v>
      </c>
      <c r="N19" s="67">
        <f>IFERROR((All[[#This Row],[2018]]/H$15),"")</f>
        <v>4.399803240083508E-2</v>
      </c>
      <c r="O19" s="67">
        <f>IFERROR((All[[#This Row],[2019]]/I$15),"")</f>
        <v>8.3310772757030457E-2</v>
      </c>
      <c r="P19" s="67">
        <f>IFERROR((All[[#This Row],[2020]]/J$15),"")</f>
        <v>6.1608849090529286E-2</v>
      </c>
      <c r="Q19" s="68">
        <f>IFERROR((All[[#This Row],[2021]]/K$15),"")</f>
        <v>8.7994861481845779E-2</v>
      </c>
      <c r="R19" s="72">
        <f>IFERROR(((All[[#This Row],[2017]]-All[[#This Row],[2016]])/All[[#This Row],[2016]]),"")</f>
        <v>-0.35699888418129599</v>
      </c>
      <c r="S19" s="73">
        <f>IFERROR(((All[[#This Row],[2018]]-All[[#This Row],[2017]])/All[[#This Row],[2017]]),"")</f>
        <v>-0.39248014157003286</v>
      </c>
      <c r="T19" s="73">
        <f>IFERROR(((All[[#This Row],[2019]]-All[[#This Row],[2018]])/All[[#This Row],[2018]]),"")</f>
        <v>1.2567863242134634</v>
      </c>
      <c r="U19" s="73">
        <f>IFERROR(((All[[#This Row],[2020]]-All[[#This Row],[2019]])/All[[#This Row],[2019]]),"")</f>
        <v>-0.26763095695389605</v>
      </c>
      <c r="V19" s="74">
        <f>IFERROR(((All[[#This Row],[2021]]-All[[#This Row],[2020]])/All[[#This Row],[2020]]),"")</f>
        <v>3.215487259517885E-3</v>
      </c>
      <c r="W19" s="84"/>
      <c r="X19" s="85"/>
      <c r="Y19" s="85"/>
      <c r="Z19" s="85"/>
      <c r="AA19" s="85"/>
      <c r="AB19" s="86"/>
      <c r="AC19" s="93"/>
      <c r="AD19" s="94"/>
      <c r="AE19" s="94"/>
      <c r="AF19" s="94"/>
      <c r="AG19" s="94"/>
      <c r="AH19" s="95"/>
      <c r="AI19" s="99"/>
      <c r="AJ19" s="100"/>
      <c r="AK19" s="100"/>
      <c r="AL19" s="100"/>
      <c r="AM19" s="100"/>
      <c r="AN19" s="101"/>
    </row>
    <row r="20" spans="1:40" x14ac:dyDescent="0.25">
      <c r="A20" s="34">
        <v>19</v>
      </c>
      <c r="B20" s="35" t="s">
        <v>2</v>
      </c>
      <c r="C20" s="35" t="s">
        <v>3</v>
      </c>
      <c r="D20" s="35" t="s">
        <v>39</v>
      </c>
      <c r="E20" s="36" t="s">
        <v>25</v>
      </c>
      <c r="F20" s="54">
        <v>233081611</v>
      </c>
      <c r="G20" s="55">
        <v>916398213</v>
      </c>
      <c r="H20" s="55">
        <v>487845343</v>
      </c>
      <c r="I20" s="55">
        <v>244880889</v>
      </c>
      <c r="J20" s="55">
        <v>380590035</v>
      </c>
      <c r="K20" s="56">
        <v>133894516</v>
      </c>
      <c r="L20" s="66">
        <f>IFERROR((All[[#This Row],[2016]]/F$15),"")</f>
        <v>2.6278054680702229E-2</v>
      </c>
      <c r="M20" s="67">
        <f>IFERROR((All[[#This Row],[2017]]/G$15),"")</f>
        <v>8.0385661919452414E-2</v>
      </c>
      <c r="N20" s="67">
        <f>IFERROR((All[[#This Row],[2018]]/H$15),"")</f>
        <v>5.4985324563628389E-2</v>
      </c>
      <c r="O20" s="67">
        <f>IFERROR((All[[#This Row],[2019]]/I$15),"")</f>
        <v>2.3157783468076301E-2</v>
      </c>
      <c r="P20" s="67">
        <f>IFERROR((All[[#This Row],[2020]]/J$15),"")</f>
        <v>3.6342220832026172E-2</v>
      </c>
      <c r="Q20" s="68">
        <f>IFERROR((All[[#This Row],[2021]]/K$15),"")</f>
        <v>1.820274260016835E-2</v>
      </c>
      <c r="R20" s="72">
        <f>IFERROR(((All[[#This Row],[2017]]-All[[#This Row],[2016]])/All[[#This Row],[2016]]),"")</f>
        <v>2.9316624296028229</v>
      </c>
      <c r="S20" s="73">
        <f>IFERROR(((All[[#This Row],[2018]]-All[[#This Row],[2017]])/All[[#This Row],[2017]]),"")</f>
        <v>-0.46764917687590474</v>
      </c>
      <c r="T20" s="73">
        <f>IFERROR(((All[[#This Row],[2019]]-All[[#This Row],[2018]])/All[[#This Row],[2018]]),"")</f>
        <v>-0.49803581706016203</v>
      </c>
      <c r="U20" s="73">
        <f>IFERROR(((All[[#This Row],[2020]]-All[[#This Row],[2019]])/All[[#This Row],[2019]]),"")</f>
        <v>0.55418430794736295</v>
      </c>
      <c r="V20" s="74">
        <f>IFERROR(((All[[#This Row],[2021]]-All[[#This Row],[2020]])/All[[#This Row],[2020]]),"")</f>
        <v>-0.64819227071985741</v>
      </c>
      <c r="W20" s="84"/>
      <c r="X20" s="85"/>
      <c r="Y20" s="85"/>
      <c r="Z20" s="85"/>
      <c r="AA20" s="85"/>
      <c r="AB20" s="86"/>
      <c r="AC20" s="93"/>
      <c r="AD20" s="94"/>
      <c r="AE20" s="94"/>
      <c r="AF20" s="94"/>
      <c r="AG20" s="94"/>
      <c r="AH20" s="95"/>
      <c r="AI20" s="99"/>
      <c r="AJ20" s="100"/>
      <c r="AK20" s="100"/>
      <c r="AL20" s="100"/>
      <c r="AM20" s="100"/>
      <c r="AN20" s="101"/>
    </row>
    <row r="21" spans="1:40" x14ac:dyDescent="0.25">
      <c r="A21" s="34">
        <v>20</v>
      </c>
      <c r="B21" s="35" t="s">
        <v>2</v>
      </c>
      <c r="C21" s="35" t="s">
        <v>3</v>
      </c>
      <c r="D21" s="35" t="s">
        <v>39</v>
      </c>
      <c r="E21" s="36" t="s">
        <v>26</v>
      </c>
      <c r="F21" s="54">
        <v>872753992</v>
      </c>
      <c r="G21" s="55">
        <v>983620671</v>
      </c>
      <c r="H21" s="55">
        <v>25983278</v>
      </c>
      <c r="I21" s="55">
        <v>877290617</v>
      </c>
      <c r="J21" s="55">
        <v>932426949</v>
      </c>
      <c r="K21" s="56">
        <v>247967907</v>
      </c>
      <c r="L21" s="66">
        <f>IFERROR((All[[#This Row],[2016]]/F$15),"")</f>
        <v>9.8395909596562539E-2</v>
      </c>
      <c r="M21" s="67">
        <f>IFERROR((All[[#This Row],[2017]]/G$15),"")</f>
        <v>8.6282358034226028E-2</v>
      </c>
      <c r="N21" s="67">
        <f>IFERROR((All[[#This Row],[2018]]/H$15),"")</f>
        <v>2.9285899610544917E-3</v>
      </c>
      <c r="O21" s="67">
        <f>IFERROR((All[[#This Row],[2019]]/I$15),"")</f>
        <v>8.2963216239635013E-2</v>
      </c>
      <c r="P21" s="67">
        <f>IFERROR((All[[#This Row],[2020]]/J$15),"")</f>
        <v>8.9036661430955233E-2</v>
      </c>
      <c r="Q21" s="68">
        <f>IFERROR((All[[#This Row],[2021]]/K$15),"")</f>
        <v>3.3710835358062637E-2</v>
      </c>
      <c r="R21" s="72">
        <f>IFERROR(((All[[#This Row],[2017]]-All[[#This Row],[2016]])/All[[#This Row],[2016]]),"")</f>
        <v>0.12703084719892063</v>
      </c>
      <c r="S21" s="73">
        <f>IFERROR(((All[[#This Row],[2018]]-All[[#This Row],[2017]])/All[[#This Row],[2017]]),"")</f>
        <v>-0.97358404640522245</v>
      </c>
      <c r="T21" s="73">
        <f>IFERROR(((All[[#This Row],[2019]]-All[[#This Row],[2018]])/All[[#This Row],[2018]]),"")</f>
        <v>32.763662036791509</v>
      </c>
      <c r="U21" s="73">
        <f>IFERROR(((All[[#This Row],[2020]]-All[[#This Row],[2019]])/All[[#This Row],[2019]]),"")</f>
        <v>6.2848423238065929E-2</v>
      </c>
      <c r="V21" s="74">
        <f>IFERROR(((All[[#This Row],[2021]]-All[[#This Row],[2020]])/All[[#This Row],[2020]]),"")</f>
        <v>-0.73406184016245113</v>
      </c>
      <c r="W21" s="84"/>
      <c r="X21" s="85"/>
      <c r="Y21" s="85"/>
      <c r="Z21" s="85"/>
      <c r="AA21" s="85"/>
      <c r="AB21" s="86"/>
      <c r="AC21" s="93"/>
      <c r="AD21" s="94"/>
      <c r="AE21" s="94"/>
      <c r="AF21" s="94"/>
      <c r="AG21" s="94"/>
      <c r="AH21" s="95"/>
      <c r="AI21" s="99"/>
      <c r="AJ21" s="100"/>
      <c r="AK21" s="100"/>
      <c r="AL21" s="100"/>
      <c r="AM21" s="100"/>
      <c r="AN21" s="101"/>
    </row>
    <row r="22" spans="1:40" x14ac:dyDescent="0.25">
      <c r="A22" s="34">
        <v>21</v>
      </c>
      <c r="B22" s="35" t="s">
        <v>2</v>
      </c>
      <c r="C22" s="35" t="s">
        <v>3</v>
      </c>
      <c r="D22" s="35" t="s">
        <v>39</v>
      </c>
      <c r="E22" s="36" t="s">
        <v>27</v>
      </c>
      <c r="F22" s="54">
        <v>257784384</v>
      </c>
      <c r="G22" s="55">
        <v>95396253</v>
      </c>
      <c r="H22" s="55">
        <v>619534515</v>
      </c>
      <c r="I22" s="55">
        <v>715685671</v>
      </c>
      <c r="J22" s="55">
        <v>233621024</v>
      </c>
      <c r="K22" s="56">
        <v>680936048</v>
      </c>
      <c r="L22" s="66">
        <f>IFERROR((All[[#This Row],[2016]]/F$15),"")</f>
        <v>2.906309129029978E-2</v>
      </c>
      <c r="M22" s="67">
        <f>IFERROR((All[[#This Row],[2017]]/G$15),"")</f>
        <v>8.3680771451270248E-3</v>
      </c>
      <c r="N22" s="67">
        <f>IFERROR((All[[#This Row],[2018]]/H$15),"")</f>
        <v>6.9828085630910905E-2</v>
      </c>
      <c r="O22" s="67">
        <f>IFERROR((All[[#This Row],[2019]]/I$15),"")</f>
        <v>6.7680633911055818E-2</v>
      </c>
      <c r="P22" s="67">
        <f>IFERROR((All[[#This Row],[2020]]/J$15),"")</f>
        <v>2.2308274164908406E-2</v>
      </c>
      <c r="Q22" s="68">
        <f>IFERROR((All[[#This Row],[2021]]/K$15),"")</f>
        <v>9.2572152909682126E-2</v>
      </c>
      <c r="R22" s="72">
        <f>IFERROR(((All[[#This Row],[2017]]-All[[#This Row],[2016]])/All[[#This Row],[2016]]),"")</f>
        <v>-0.62993781267991777</v>
      </c>
      <c r="S22" s="73">
        <f>IFERROR(((All[[#This Row],[2018]]-All[[#This Row],[2017]])/All[[#This Row],[2017]]),"")</f>
        <v>5.4943275602239847</v>
      </c>
      <c r="T22" s="73">
        <f>IFERROR(((All[[#This Row],[2019]]-All[[#This Row],[2018]])/All[[#This Row],[2018]]),"")</f>
        <v>0.15519903035587937</v>
      </c>
      <c r="U22" s="73">
        <f>IFERROR(((All[[#This Row],[2020]]-All[[#This Row],[2019]])/All[[#This Row],[2019]]),"")</f>
        <v>-0.67357034873484289</v>
      </c>
      <c r="V22" s="74">
        <f>IFERROR(((All[[#This Row],[2021]]-All[[#This Row],[2020]])/All[[#This Row],[2020]]),"")</f>
        <v>1.9147036355769076</v>
      </c>
      <c r="W22" s="84"/>
      <c r="X22" s="85"/>
      <c r="Y22" s="85"/>
      <c r="Z22" s="85"/>
      <c r="AA22" s="85"/>
      <c r="AB22" s="86"/>
      <c r="AC22" s="93"/>
      <c r="AD22" s="94"/>
      <c r="AE22" s="94"/>
      <c r="AF22" s="94"/>
      <c r="AG22" s="94"/>
      <c r="AH22" s="95"/>
      <c r="AI22" s="99"/>
      <c r="AJ22" s="100"/>
      <c r="AK22" s="100"/>
      <c r="AL22" s="100"/>
      <c r="AM22" s="100"/>
      <c r="AN22" s="101"/>
    </row>
    <row r="23" spans="1:40" x14ac:dyDescent="0.25">
      <c r="A23" s="34">
        <v>22</v>
      </c>
      <c r="B23" s="35" t="s">
        <v>2</v>
      </c>
      <c r="C23" s="35" t="s">
        <v>3</v>
      </c>
      <c r="D23" s="35" t="s">
        <v>39</v>
      </c>
      <c r="E23" s="36" t="s">
        <v>28</v>
      </c>
      <c r="F23" s="54">
        <v>377787846</v>
      </c>
      <c r="G23" s="55">
        <v>995692434</v>
      </c>
      <c r="H23" s="55">
        <v>477722183</v>
      </c>
      <c r="I23" s="55">
        <v>24995021</v>
      </c>
      <c r="J23" s="55">
        <v>76944473</v>
      </c>
      <c r="K23" s="56">
        <v>108647941</v>
      </c>
      <c r="L23" s="66">
        <f>IFERROR((All[[#This Row],[2016]]/F$15),"")</f>
        <v>4.2592504969826701E-2</v>
      </c>
      <c r="M23" s="67">
        <f>IFERROR((All[[#This Row],[2017]]/G$15),"")</f>
        <v>8.7341282686766525E-2</v>
      </c>
      <c r="N23" s="67">
        <f>IFERROR((All[[#This Row],[2018]]/H$15),"")</f>
        <v>5.3844337473772041E-2</v>
      </c>
      <c r="O23" s="67">
        <f>IFERROR((All[[#This Row],[2019]]/I$15),"")</f>
        <v>2.3637176688705176E-3</v>
      </c>
      <c r="P23" s="67">
        <f>IFERROR((All[[#This Row],[2020]]/J$15),"")</f>
        <v>7.3473627063563958E-3</v>
      </c>
      <c r="Q23" s="68">
        <f>IFERROR((All[[#This Row],[2021]]/K$15),"")</f>
        <v>1.4770511617229174E-2</v>
      </c>
      <c r="R23" s="72">
        <f>IFERROR(((All[[#This Row],[2017]]-All[[#This Row],[2016]])/All[[#This Row],[2016]]),"")</f>
        <v>1.6355862014682176</v>
      </c>
      <c r="S23" s="73">
        <f>IFERROR(((All[[#This Row],[2018]]-All[[#This Row],[2017]])/All[[#This Row],[2017]]),"")</f>
        <v>-0.52021109462402526</v>
      </c>
      <c r="T23" s="73">
        <f>IFERROR(((All[[#This Row],[2019]]-All[[#This Row],[2018]])/All[[#This Row],[2018]]),"")</f>
        <v>-0.94767875160614012</v>
      </c>
      <c r="U23" s="73">
        <f>IFERROR(((All[[#This Row],[2020]]-All[[#This Row],[2019]])/All[[#This Row],[2019]]),"")</f>
        <v>2.0783920125532203</v>
      </c>
      <c r="V23" s="74">
        <f>IFERROR(((All[[#This Row],[2021]]-All[[#This Row],[2020]])/All[[#This Row],[2020]]),"")</f>
        <v>0.41203047813453736</v>
      </c>
      <c r="W23" s="84"/>
      <c r="X23" s="85"/>
      <c r="Y23" s="85"/>
      <c r="Z23" s="85"/>
      <c r="AA23" s="85"/>
      <c r="AB23" s="86"/>
      <c r="AC23" s="93"/>
      <c r="AD23" s="94"/>
      <c r="AE23" s="94"/>
      <c r="AF23" s="94"/>
      <c r="AG23" s="94"/>
      <c r="AH23" s="95"/>
      <c r="AI23" s="99"/>
      <c r="AJ23" s="100"/>
      <c r="AK23" s="100"/>
      <c r="AL23" s="100"/>
      <c r="AM23" s="100"/>
      <c r="AN23" s="101"/>
    </row>
    <row r="24" spans="1:40" x14ac:dyDescent="0.25">
      <c r="A24" s="37">
        <v>23</v>
      </c>
      <c r="B24" s="38" t="s">
        <v>2</v>
      </c>
      <c r="C24" s="38" t="s">
        <v>3</v>
      </c>
      <c r="D24" s="38" t="s">
        <v>15</v>
      </c>
      <c r="E24" s="39" t="s">
        <v>48</v>
      </c>
      <c r="F24" s="57">
        <f>SUM(F16:F23)</f>
        <v>3583781639</v>
      </c>
      <c r="G24" s="58">
        <f t="shared" ref="G24:K24" si="3">SUM(G16:G23)</f>
        <v>5336392874</v>
      </c>
      <c r="H24" s="58">
        <f t="shared" si="3"/>
        <v>3049632399</v>
      </c>
      <c r="I24" s="58">
        <f t="shared" si="3"/>
        <v>5277313098</v>
      </c>
      <c r="J24" s="58">
        <f t="shared" si="3"/>
        <v>3642736553</v>
      </c>
      <c r="K24" s="59">
        <f t="shared" si="3"/>
        <v>3640254001</v>
      </c>
      <c r="L24" s="66">
        <f>IFERROR((All[[#This Row],[2016]]/F$15),"")</f>
        <v>0.40404221280819386</v>
      </c>
      <c r="M24" s="67">
        <f>IFERROR((All[[#This Row],[2017]]/G$15),"")</f>
        <v>0.46810378649083967</v>
      </c>
      <c r="N24" s="67">
        <f>IFERROR((All[[#This Row],[2018]]/H$15),"")</f>
        <v>0.34372579274323761</v>
      </c>
      <c r="O24" s="67">
        <f>IFERROR((All[[#This Row],[2019]]/I$15),"")</f>
        <v>0.49906252184802763</v>
      </c>
      <c r="P24" s="67">
        <f>IFERROR((All[[#This Row],[2020]]/J$15),"")</f>
        <v>0.34784183522308937</v>
      </c>
      <c r="Q24" s="68">
        <f>IFERROR((All[[#This Row],[2021]]/K$15),"")</f>
        <v>0.4948866358308206</v>
      </c>
      <c r="R24" s="72">
        <f>IFERROR(((All[[#This Row],[2017]]-All[[#This Row],[2016]])/All[[#This Row],[2016]]),"")</f>
        <v>0.48903962672486923</v>
      </c>
      <c r="S24" s="73">
        <f>IFERROR(((All[[#This Row],[2018]]-All[[#This Row],[2017]])/All[[#This Row],[2017]]),"")</f>
        <v>-0.42852176160821398</v>
      </c>
      <c r="T24" s="73">
        <f>IFERROR(((All[[#This Row],[2019]]-All[[#This Row],[2018]])/All[[#This Row],[2018]]),"")</f>
        <v>0.73047515488439696</v>
      </c>
      <c r="U24" s="73">
        <f>IFERROR(((All[[#This Row],[2020]]-All[[#This Row],[2019]])/All[[#This Row],[2019]]),"")</f>
        <v>-0.30973651072919534</v>
      </c>
      <c r="V24" s="74">
        <f>IFERROR(((All[[#This Row],[2021]]-All[[#This Row],[2020]])/All[[#This Row],[2020]]),"")</f>
        <v>-6.8150742275212783E-4</v>
      </c>
      <c r="W24" s="84"/>
      <c r="X24" s="85"/>
      <c r="Y24" s="85"/>
      <c r="Z24" s="85"/>
      <c r="AA24" s="85"/>
      <c r="AB24" s="86"/>
      <c r="AC24" s="93"/>
      <c r="AD24" s="94"/>
      <c r="AE24" s="94"/>
      <c r="AF24" s="94"/>
      <c r="AG24" s="94"/>
      <c r="AH24" s="95"/>
      <c r="AI24" s="99"/>
      <c r="AJ24" s="100"/>
      <c r="AK24" s="100"/>
      <c r="AL24" s="100"/>
      <c r="AM24" s="100"/>
      <c r="AN24" s="101"/>
    </row>
    <row r="25" spans="1:40" x14ac:dyDescent="0.25">
      <c r="A25" s="34">
        <v>24</v>
      </c>
      <c r="B25" s="35" t="s">
        <v>2</v>
      </c>
      <c r="C25" s="35" t="s">
        <v>3</v>
      </c>
      <c r="D25" s="35" t="s">
        <v>30</v>
      </c>
      <c r="E25" s="36" t="s">
        <v>33</v>
      </c>
      <c r="F25" s="54">
        <v>813127084</v>
      </c>
      <c r="G25" s="55">
        <v>605968357</v>
      </c>
      <c r="H25" s="55">
        <v>89386021</v>
      </c>
      <c r="I25" s="55">
        <v>942051957</v>
      </c>
      <c r="J25" s="55">
        <v>634150419</v>
      </c>
      <c r="K25" s="56">
        <v>464274689</v>
      </c>
      <c r="L25" s="66">
        <f>IFERROR((All[[#This Row],[2016]]/F$15),"")</f>
        <v>9.1673460999512124E-2</v>
      </c>
      <c r="M25" s="67">
        <f>IFERROR((All[[#This Row],[2017]]/G$15),"")</f>
        <v>5.315502233491156E-2</v>
      </c>
      <c r="N25" s="67">
        <f>IFERROR((All[[#This Row],[2018]]/H$15),"")</f>
        <v>1.0074748988915331E-2</v>
      </c>
      <c r="O25" s="67">
        <f>IFERROR((All[[#This Row],[2019]]/I$15),"")</f>
        <v>8.9087536904047776E-2</v>
      </c>
      <c r="P25" s="67">
        <f>IFERROR((All[[#This Row],[2020]]/J$15),"")</f>
        <v>6.0554487633970568E-2</v>
      </c>
      <c r="Q25" s="68">
        <f>IFERROR((All[[#This Row],[2021]]/K$15),"")</f>
        <v>6.3117392049426527E-2</v>
      </c>
      <c r="R25" s="72">
        <f>IFERROR(((All[[#This Row],[2017]]-All[[#This Row],[2016]])/All[[#This Row],[2016]]),"")</f>
        <v>-0.25476795826419674</v>
      </c>
      <c r="S25" s="73">
        <f>IFERROR(((All[[#This Row],[2018]]-All[[#This Row],[2017]])/All[[#This Row],[2017]]),"")</f>
        <v>-0.85249061280604133</v>
      </c>
      <c r="T25" s="73">
        <f>IFERROR(((All[[#This Row],[2019]]-All[[#This Row],[2018]])/All[[#This Row],[2018]]),"")</f>
        <v>9.5391418754393378</v>
      </c>
      <c r="U25" s="73">
        <f>IFERROR(((All[[#This Row],[2020]]-All[[#This Row],[2019]])/All[[#This Row],[2019]]),"")</f>
        <v>-0.32684135488718058</v>
      </c>
      <c r="V25" s="74">
        <f>IFERROR(((All[[#This Row],[2021]]-All[[#This Row],[2020]])/All[[#This Row],[2020]]),"")</f>
        <v>-0.2678792363929669</v>
      </c>
      <c r="W25" s="84"/>
      <c r="X25" s="85"/>
      <c r="Y25" s="85"/>
      <c r="Z25" s="85"/>
      <c r="AA25" s="85"/>
      <c r="AB25" s="86"/>
      <c r="AC25" s="93"/>
      <c r="AD25" s="94"/>
      <c r="AE25" s="94"/>
      <c r="AF25" s="94"/>
      <c r="AG25" s="94"/>
      <c r="AH25" s="95"/>
      <c r="AI25" s="99"/>
      <c r="AJ25" s="100"/>
      <c r="AK25" s="100"/>
      <c r="AL25" s="100"/>
      <c r="AM25" s="100"/>
      <c r="AN25" s="101"/>
    </row>
    <row r="26" spans="1:40" x14ac:dyDescent="0.25">
      <c r="A26" s="34">
        <v>25</v>
      </c>
      <c r="B26" s="35" t="s">
        <v>2</v>
      </c>
      <c r="C26" s="35" t="s">
        <v>3</v>
      </c>
      <c r="D26" s="35" t="s">
        <v>30</v>
      </c>
      <c r="E26" s="36" t="s">
        <v>34</v>
      </c>
      <c r="F26" s="54">
        <v>214327045</v>
      </c>
      <c r="G26" s="55">
        <v>526075613</v>
      </c>
      <c r="H26" s="55">
        <v>277484005</v>
      </c>
      <c r="I26" s="55">
        <v>363903955</v>
      </c>
      <c r="J26" s="55">
        <v>735256919</v>
      </c>
      <c r="K26" s="56">
        <v>41740022</v>
      </c>
      <c r="L26" s="66">
        <f>IFERROR((All[[#This Row],[2016]]/F$15),"")</f>
        <v>2.4163630000237673E-2</v>
      </c>
      <c r="M26" s="67">
        <f>IFERROR((All[[#This Row],[2017]]/G$15),"")</f>
        <v>4.6146899645565634E-2</v>
      </c>
      <c r="N26" s="67">
        <f>IFERROR((All[[#This Row],[2018]]/H$15),"")</f>
        <v>3.1275379164868819E-2</v>
      </c>
      <c r="O26" s="67">
        <f>IFERROR((All[[#This Row],[2019]]/I$15),"")</f>
        <v>3.4413502121296943E-2</v>
      </c>
      <c r="P26" s="67">
        <f>IFERROR((All[[#This Row],[2020]]/J$15),"")</f>
        <v>7.020906188091125E-2</v>
      </c>
      <c r="Q26" s="68">
        <f>IFERROR((All[[#This Row],[2021]]/K$15),"")</f>
        <v>5.674488390483178E-3</v>
      </c>
      <c r="R26" s="72">
        <f>IFERROR(((All[[#This Row],[2017]]-All[[#This Row],[2016]])/All[[#This Row],[2016]]),"")</f>
        <v>1.4545461026628721</v>
      </c>
      <c r="S26" s="73">
        <f>IFERROR(((All[[#This Row],[2018]]-All[[#This Row],[2017]])/All[[#This Row],[2017]]),"")</f>
        <v>-0.47253969174199301</v>
      </c>
      <c r="T26" s="73">
        <f>IFERROR(((All[[#This Row],[2019]]-All[[#This Row],[2018]])/All[[#This Row],[2018]]),"")</f>
        <v>0.31144119460146902</v>
      </c>
      <c r="U26" s="73">
        <f>IFERROR(((All[[#This Row],[2020]]-All[[#This Row],[2019]])/All[[#This Row],[2019]]),"")</f>
        <v>1.0204697115754073</v>
      </c>
      <c r="V26" s="74">
        <f>IFERROR(((All[[#This Row],[2021]]-All[[#This Row],[2020]])/All[[#This Row],[2020]]),"")</f>
        <v>-0.94323069811193438</v>
      </c>
      <c r="W26" s="84"/>
      <c r="X26" s="85"/>
      <c r="Y26" s="85"/>
      <c r="Z26" s="85"/>
      <c r="AA26" s="85"/>
      <c r="AB26" s="86"/>
      <c r="AC26" s="93"/>
      <c r="AD26" s="94"/>
      <c r="AE26" s="94"/>
      <c r="AF26" s="94"/>
      <c r="AG26" s="94"/>
      <c r="AH26" s="95"/>
      <c r="AI26" s="99"/>
      <c r="AJ26" s="100"/>
      <c r="AK26" s="100"/>
      <c r="AL26" s="100"/>
      <c r="AM26" s="100"/>
      <c r="AN26" s="101"/>
    </row>
    <row r="27" spans="1:40" x14ac:dyDescent="0.25">
      <c r="A27" s="34">
        <v>26</v>
      </c>
      <c r="B27" s="35" t="s">
        <v>2</v>
      </c>
      <c r="C27" s="35" t="s">
        <v>3</v>
      </c>
      <c r="D27" s="35" t="s">
        <v>30</v>
      </c>
      <c r="E27" s="36" t="s">
        <v>35</v>
      </c>
      <c r="F27" s="54">
        <v>289975883</v>
      </c>
      <c r="G27" s="55">
        <v>554978808</v>
      </c>
      <c r="H27" s="55">
        <v>128651546</v>
      </c>
      <c r="I27" s="55">
        <v>364666007</v>
      </c>
      <c r="J27" s="55">
        <v>209645345</v>
      </c>
      <c r="K27" s="56">
        <v>846019529</v>
      </c>
      <c r="L27" s="66">
        <f>IFERROR((All[[#This Row],[2016]]/F$15),"")</f>
        <v>3.269242080860215E-2</v>
      </c>
      <c r="M27" s="67">
        <f>IFERROR((All[[#This Row],[2017]]/G$15),"")</f>
        <v>4.8682263015662045E-2</v>
      </c>
      <c r="N27" s="67">
        <f>IFERROR((All[[#This Row],[2018]]/H$15),"")</f>
        <v>1.4500388522562092E-2</v>
      </c>
      <c r="O27" s="67">
        <f>IFERROR((All[[#This Row],[2019]]/I$15),"")</f>
        <v>3.4485567504918671E-2</v>
      </c>
      <c r="P27" s="67">
        <f>IFERROR((All[[#This Row],[2020]]/J$15),"")</f>
        <v>2.0018856837374404E-2</v>
      </c>
      <c r="Q27" s="68">
        <f>IFERROR((All[[#This Row],[2021]]/K$15),"")</f>
        <v>0.11501498478924008</v>
      </c>
      <c r="R27" s="72">
        <f>IFERROR(((All[[#This Row],[2017]]-All[[#This Row],[2016]])/All[[#This Row],[2016]]),"")</f>
        <v>0.91387918973937565</v>
      </c>
      <c r="S27" s="73">
        <f>IFERROR(((All[[#This Row],[2018]]-All[[#This Row],[2017]])/All[[#This Row],[2017]]),"")</f>
        <v>-0.76818656109838346</v>
      </c>
      <c r="T27" s="73">
        <f>IFERROR(((All[[#This Row],[2019]]-All[[#This Row],[2018]])/All[[#This Row],[2018]]),"")</f>
        <v>1.8345248723245036</v>
      </c>
      <c r="U27" s="73">
        <f>IFERROR(((All[[#This Row],[2020]]-All[[#This Row],[2019]])/All[[#This Row],[2019]]),"")</f>
        <v>-0.42510313279625211</v>
      </c>
      <c r="V27" s="74">
        <f>IFERROR(((All[[#This Row],[2021]]-All[[#This Row],[2020]])/All[[#This Row],[2020]]),"")</f>
        <v>3.0354796764030225</v>
      </c>
      <c r="W27" s="84"/>
      <c r="X27" s="85"/>
      <c r="Y27" s="85"/>
      <c r="Z27" s="85"/>
      <c r="AA27" s="85"/>
      <c r="AB27" s="86"/>
      <c r="AC27" s="93"/>
      <c r="AD27" s="94"/>
      <c r="AE27" s="94"/>
      <c r="AF27" s="94"/>
      <c r="AG27" s="94"/>
      <c r="AH27" s="95"/>
      <c r="AI27" s="99"/>
      <c r="AJ27" s="100"/>
      <c r="AK27" s="100"/>
      <c r="AL27" s="100"/>
      <c r="AM27" s="100"/>
      <c r="AN27" s="101"/>
    </row>
    <row r="28" spans="1:40" x14ac:dyDescent="0.25">
      <c r="A28" s="34">
        <v>27</v>
      </c>
      <c r="B28" s="35" t="s">
        <v>2</v>
      </c>
      <c r="C28" s="35" t="s">
        <v>3</v>
      </c>
      <c r="D28" s="35" t="s">
        <v>30</v>
      </c>
      <c r="E28" s="36" t="s">
        <v>36</v>
      </c>
      <c r="F28" s="54">
        <v>182203687</v>
      </c>
      <c r="G28" s="55">
        <v>760697495</v>
      </c>
      <c r="H28" s="55">
        <v>727179591</v>
      </c>
      <c r="I28" s="55">
        <v>953902248</v>
      </c>
      <c r="J28" s="55">
        <v>991456615</v>
      </c>
      <c r="K28" s="56">
        <v>566692023</v>
      </c>
      <c r="L28" s="66">
        <f>IFERROR((All[[#This Row],[2016]]/F$15),"")</f>
        <v>2.0541982825112506E-2</v>
      </c>
      <c r="M28" s="67">
        <f>IFERROR((All[[#This Row],[2017]]/G$15),"")</f>
        <v>6.6727729046809417E-2</v>
      </c>
      <c r="N28" s="67">
        <f>IFERROR((All[[#This Row],[2018]]/H$15),"")</f>
        <v>8.196082303727463E-2</v>
      </c>
      <c r="O28" s="67">
        <f>IFERROR((All[[#This Row],[2019]]/I$15),"")</f>
        <v>9.0208189781993228E-2</v>
      </c>
      <c r="P28" s="67">
        <f>IFERROR((All[[#This Row],[2020]]/J$15),"")</f>
        <v>9.4673354355436945E-2</v>
      </c>
      <c r="Q28" s="68">
        <f>IFERROR((All[[#This Row],[2021]]/K$15),"")</f>
        <v>7.7040862735839627E-2</v>
      </c>
      <c r="R28" s="72">
        <f>IFERROR(((All[[#This Row],[2017]]-All[[#This Row],[2016]])/All[[#This Row],[2016]]),"")</f>
        <v>3.1749840934887339</v>
      </c>
      <c r="S28" s="73">
        <f>IFERROR(((All[[#This Row],[2018]]-All[[#This Row],[2017]])/All[[#This Row],[2017]]),"")</f>
        <v>-4.4062067011276275E-2</v>
      </c>
      <c r="T28" s="73">
        <f>IFERROR(((All[[#This Row],[2019]]-All[[#This Row],[2018]])/All[[#This Row],[2018]]),"")</f>
        <v>0.31178358112088433</v>
      </c>
      <c r="U28" s="73">
        <f>IFERROR(((All[[#This Row],[2020]]-All[[#This Row],[2019]])/All[[#This Row],[2019]]),"")</f>
        <v>3.9369198551254488E-2</v>
      </c>
      <c r="V28" s="74">
        <f>IFERROR(((All[[#This Row],[2021]]-All[[#This Row],[2020]])/All[[#This Row],[2020]]),"")</f>
        <v>-0.42842478992386368</v>
      </c>
      <c r="W28" s="84"/>
      <c r="X28" s="85"/>
      <c r="Y28" s="85"/>
      <c r="Z28" s="85"/>
      <c r="AA28" s="85"/>
      <c r="AB28" s="86"/>
      <c r="AC28" s="93"/>
      <c r="AD28" s="94"/>
      <c r="AE28" s="94"/>
      <c r="AF28" s="94"/>
      <c r="AG28" s="94"/>
      <c r="AH28" s="95"/>
      <c r="AI28" s="99"/>
      <c r="AJ28" s="100"/>
      <c r="AK28" s="100"/>
      <c r="AL28" s="100"/>
      <c r="AM28" s="100"/>
      <c r="AN28" s="101"/>
    </row>
    <row r="29" spans="1:40" x14ac:dyDescent="0.25">
      <c r="A29" s="34">
        <v>28</v>
      </c>
      <c r="B29" s="35" t="s">
        <v>2</v>
      </c>
      <c r="C29" s="35" t="s">
        <v>3</v>
      </c>
      <c r="D29" s="35" t="s">
        <v>30</v>
      </c>
      <c r="E29" s="36" t="s">
        <v>37</v>
      </c>
      <c r="F29" s="54">
        <v>974498778</v>
      </c>
      <c r="G29" s="55">
        <v>889257259</v>
      </c>
      <c r="H29" s="55">
        <v>126133075</v>
      </c>
      <c r="I29" s="55">
        <v>601893222</v>
      </c>
      <c r="J29" s="55">
        <v>796901469</v>
      </c>
      <c r="K29" s="56">
        <v>209876456</v>
      </c>
      <c r="L29" s="66">
        <f>IFERROR((All[[#This Row],[2016]]/F$15),"")</f>
        <v>0.10986680615727125</v>
      </c>
      <c r="M29" s="67">
        <f>IFERROR((All[[#This Row],[2017]]/G$15),"")</f>
        <v>7.8004880811997968E-2</v>
      </c>
      <c r="N29" s="67">
        <f>IFERROR((All[[#This Row],[2018]]/H$15),"")</f>
        <v>1.4216530231556359E-2</v>
      </c>
      <c r="O29" s="67">
        <f>IFERROR((All[[#This Row],[2019]]/I$15),"")</f>
        <v>5.6919561844529155E-2</v>
      </c>
      <c r="P29" s="67">
        <f>IFERROR((All[[#This Row],[2020]]/J$15),"")</f>
        <v>7.6095447868896673E-2</v>
      </c>
      <c r="Q29" s="68">
        <f>IFERROR((All[[#This Row],[2021]]/K$15),"")</f>
        <v>2.8532364285954463E-2</v>
      </c>
      <c r="R29" s="72">
        <f>IFERROR(((All[[#This Row],[2017]]-All[[#This Row],[2016]])/All[[#This Row],[2016]]),"")</f>
        <v>-8.747216612723141E-2</v>
      </c>
      <c r="S29" s="73">
        <f>IFERROR(((All[[#This Row],[2018]]-All[[#This Row],[2017]])/All[[#This Row],[2017]]),"")</f>
        <v>-0.85815907182827955</v>
      </c>
      <c r="T29" s="73">
        <f>IFERROR(((All[[#This Row],[2019]]-All[[#This Row],[2018]])/All[[#This Row],[2018]]),"")</f>
        <v>3.7718904973972927</v>
      </c>
      <c r="U29" s="73">
        <f>IFERROR(((All[[#This Row],[2020]]-All[[#This Row],[2019]])/All[[#This Row],[2019]]),"")</f>
        <v>0.32399143215472198</v>
      </c>
      <c r="V29" s="74">
        <f>IFERROR(((All[[#This Row],[2021]]-All[[#This Row],[2020]])/All[[#This Row],[2020]]),"")</f>
        <v>-0.73663437179584368</v>
      </c>
      <c r="W29" s="84"/>
      <c r="X29" s="85"/>
      <c r="Y29" s="85"/>
      <c r="Z29" s="85"/>
      <c r="AA29" s="85"/>
      <c r="AB29" s="86"/>
      <c r="AC29" s="93"/>
      <c r="AD29" s="94"/>
      <c r="AE29" s="94"/>
      <c r="AF29" s="94"/>
      <c r="AG29" s="94"/>
      <c r="AH29" s="95"/>
      <c r="AI29" s="99"/>
      <c r="AJ29" s="100"/>
      <c r="AK29" s="100"/>
      <c r="AL29" s="100"/>
      <c r="AM29" s="100"/>
      <c r="AN29" s="101"/>
    </row>
    <row r="30" spans="1:40" x14ac:dyDescent="0.25">
      <c r="A30" s="34">
        <v>29</v>
      </c>
      <c r="B30" s="35" t="s">
        <v>2</v>
      </c>
      <c r="C30" s="35" t="s">
        <v>3</v>
      </c>
      <c r="D30" s="35" t="s">
        <v>30</v>
      </c>
      <c r="E30" s="36" t="s">
        <v>38</v>
      </c>
      <c r="F30" s="54">
        <v>832575942</v>
      </c>
      <c r="G30" s="55">
        <v>641360556</v>
      </c>
      <c r="H30" s="55">
        <v>528051958</v>
      </c>
      <c r="I30" s="55">
        <v>227853677</v>
      </c>
      <c r="J30" s="55">
        <v>536834492</v>
      </c>
      <c r="K30" s="56">
        <v>4530586</v>
      </c>
      <c r="L30" s="66">
        <f>IFERROR((All[[#This Row],[2016]]/F$15),"")</f>
        <v>9.3866161452407199E-2</v>
      </c>
      <c r="M30" s="67">
        <f>IFERROR((All[[#This Row],[2017]]/G$15),"")</f>
        <v>5.6259595546688419E-2</v>
      </c>
      <c r="N30" s="67">
        <f>IFERROR((All[[#This Row],[2018]]/H$15),"")</f>
        <v>5.9517034883511157E-2</v>
      </c>
      <c r="O30" s="67">
        <f>IFERROR((All[[#This Row],[2019]]/I$15),"")</f>
        <v>2.1547561902109057E-2</v>
      </c>
      <c r="P30" s="67">
        <f>IFERROR((All[[#This Row],[2020]]/J$15),"")</f>
        <v>5.1261871999650717E-2</v>
      </c>
      <c r="Q30" s="68">
        <f>IFERROR((All[[#This Row],[2021]]/K$15),"")</f>
        <v>6.1592582914991325E-4</v>
      </c>
      <c r="R30" s="72">
        <f>IFERROR(((All[[#This Row],[2017]]-All[[#This Row],[2016]])/All[[#This Row],[2016]]),"")</f>
        <v>-0.22966720073686683</v>
      </c>
      <c r="S30" s="73">
        <f>IFERROR(((All[[#This Row],[2018]]-All[[#This Row],[2017]])/All[[#This Row],[2017]]),"")</f>
        <v>-0.17666910903700789</v>
      </c>
      <c r="T30" s="73">
        <f>IFERROR(((All[[#This Row],[2019]]-All[[#This Row],[2018]])/All[[#This Row],[2018]]),"")</f>
        <v>-0.56850140682557604</v>
      </c>
      <c r="U30" s="73">
        <f>IFERROR(((All[[#This Row],[2020]]-All[[#This Row],[2019]])/All[[#This Row],[2019]]),"")</f>
        <v>1.3560492815746836</v>
      </c>
      <c r="V30" s="74">
        <f>IFERROR(((All[[#This Row],[2021]]-All[[#This Row],[2020]])/All[[#This Row],[2020]]),"")</f>
        <v>-0.99156055345266447</v>
      </c>
      <c r="W30" s="84"/>
      <c r="X30" s="85"/>
      <c r="Y30" s="85"/>
      <c r="Z30" s="85"/>
      <c r="AA30" s="85"/>
      <c r="AB30" s="86"/>
      <c r="AC30" s="93"/>
      <c r="AD30" s="94"/>
      <c r="AE30" s="94"/>
      <c r="AF30" s="94"/>
      <c r="AG30" s="94"/>
      <c r="AH30" s="95"/>
      <c r="AI30" s="99"/>
      <c r="AJ30" s="100"/>
      <c r="AK30" s="100"/>
      <c r="AL30" s="100"/>
      <c r="AM30" s="100"/>
      <c r="AN30" s="101"/>
    </row>
    <row r="31" spans="1:40" x14ac:dyDescent="0.25">
      <c r="A31" s="34">
        <v>30</v>
      </c>
      <c r="B31" s="35" t="s">
        <v>2</v>
      </c>
      <c r="C31" s="35" t="s">
        <v>3</v>
      </c>
      <c r="D31" s="35" t="s">
        <v>30</v>
      </c>
      <c r="E31" s="36" t="s">
        <v>53</v>
      </c>
      <c r="F31" s="54">
        <v>711951037</v>
      </c>
      <c r="G31" s="55">
        <v>562764498</v>
      </c>
      <c r="H31" s="55">
        <v>703019658</v>
      </c>
      <c r="I31" s="55">
        <v>70639543</v>
      </c>
      <c r="J31" s="55">
        <v>507990745</v>
      </c>
      <c r="K31" s="56">
        <v>587718804</v>
      </c>
      <c r="L31" s="66">
        <f>IFERROR((All[[#This Row],[2016]]/F$15),"")</f>
        <v>8.0266685132310403E-2</v>
      </c>
      <c r="M31" s="67">
        <f>IFERROR((All[[#This Row],[2017]]/G$15),"")</f>
        <v>4.9365217036382796E-2</v>
      </c>
      <c r="N31" s="67">
        <f>IFERROR((All[[#This Row],[2018]]/H$15),"")</f>
        <v>7.9237743322561616E-2</v>
      </c>
      <c r="O31" s="67">
        <f>IFERROR((All[[#This Row],[2019]]/I$15),"")</f>
        <v>6.6802078666002591E-3</v>
      </c>
      <c r="P31" s="67">
        <f>IFERROR((All[[#This Row],[2020]]/J$15),"")</f>
        <v>4.8507606972461835E-2</v>
      </c>
      <c r="Q31" s="68">
        <f>IFERROR((All[[#This Row],[2021]]/K$15),"")</f>
        <v>7.9899419558682988E-2</v>
      </c>
      <c r="R31" s="72">
        <f>IFERROR(((All[[#This Row],[2017]]-All[[#This Row],[2016]])/All[[#This Row],[2016]]),"")</f>
        <v>-0.2095460660168966</v>
      </c>
      <c r="S31" s="73">
        <f>IFERROR(((All[[#This Row],[2018]]-All[[#This Row],[2017]])/All[[#This Row],[2017]]),"")</f>
        <v>0.24922531627075026</v>
      </c>
      <c r="T31" s="73">
        <f>IFERROR(((All[[#This Row],[2019]]-All[[#This Row],[2018]])/All[[#This Row],[2018]]),"")</f>
        <v>-0.89951981826374472</v>
      </c>
      <c r="U31" s="73">
        <f>IFERROR(((All[[#This Row],[2020]]-All[[#This Row],[2019]])/All[[#This Row],[2019]]),"")</f>
        <v>6.1913084856735274</v>
      </c>
      <c r="V31" s="74">
        <f>IFERROR(((All[[#This Row],[2021]]-All[[#This Row],[2020]])/All[[#This Row],[2020]]),"")</f>
        <v>0.15694785738665376</v>
      </c>
      <c r="W31" s="84"/>
      <c r="X31" s="85"/>
      <c r="Y31" s="85"/>
      <c r="Z31" s="85"/>
      <c r="AA31" s="85"/>
      <c r="AB31" s="86"/>
      <c r="AC31" s="93"/>
      <c r="AD31" s="94"/>
      <c r="AE31" s="94"/>
      <c r="AF31" s="94"/>
      <c r="AG31" s="94"/>
      <c r="AH31" s="95"/>
      <c r="AI31" s="99"/>
      <c r="AJ31" s="100"/>
      <c r="AK31" s="100"/>
      <c r="AL31" s="100"/>
      <c r="AM31" s="100"/>
      <c r="AN31" s="101"/>
    </row>
    <row r="32" spans="1:40" x14ac:dyDescent="0.25">
      <c r="A32" s="37">
        <v>31</v>
      </c>
      <c r="B32" s="38" t="s">
        <v>2</v>
      </c>
      <c r="C32" s="38" t="s">
        <v>3</v>
      </c>
      <c r="D32" s="38" t="s">
        <v>15</v>
      </c>
      <c r="E32" s="39" t="s">
        <v>49</v>
      </c>
      <c r="F32" s="57">
        <f>SUM(F25:F31)</f>
        <v>4018659456</v>
      </c>
      <c r="G32" s="58">
        <f t="shared" ref="G32:K32" si="4">SUM(G25:G31)</f>
        <v>4541102586</v>
      </c>
      <c r="H32" s="58">
        <f t="shared" si="4"/>
        <v>2579905854</v>
      </c>
      <c r="I32" s="58">
        <f t="shared" si="4"/>
        <v>3524910609</v>
      </c>
      <c r="J32" s="58">
        <f t="shared" si="4"/>
        <v>4412236004</v>
      </c>
      <c r="K32" s="59">
        <f t="shared" si="4"/>
        <v>2720852109</v>
      </c>
      <c r="L32" s="66">
        <f>IFERROR((All[[#This Row],[2016]]/F$15),"")</f>
        <v>0.45307114737545329</v>
      </c>
      <c r="M32" s="67">
        <f>IFERROR((All[[#This Row],[2017]]/G$15),"")</f>
        <v>0.39834160743801783</v>
      </c>
      <c r="N32" s="67">
        <f>IFERROR((All[[#This Row],[2018]]/H$15),"")</f>
        <v>0.29078264815124999</v>
      </c>
      <c r="O32" s="67">
        <f>IFERROR((All[[#This Row],[2019]]/I$15),"")</f>
        <v>0.33334212792549511</v>
      </c>
      <c r="P32" s="67">
        <f>IFERROR((All[[#This Row],[2020]]/J$15),"")</f>
        <v>0.42132068754870239</v>
      </c>
      <c r="Q32" s="68">
        <f>IFERROR((All[[#This Row],[2021]]/K$15),"")</f>
        <v>0.36989543763877675</v>
      </c>
      <c r="R32" s="72">
        <f>IFERROR(((All[[#This Row],[2017]]-All[[#This Row],[2016]])/All[[#This Row],[2016]]),"")</f>
        <v>0.13000432998122646</v>
      </c>
      <c r="S32" s="73">
        <f>IFERROR(((All[[#This Row],[2018]]-All[[#This Row],[2017]])/All[[#This Row],[2017]]),"")</f>
        <v>-0.43187677328547364</v>
      </c>
      <c r="T32" s="73">
        <f>IFERROR(((All[[#This Row],[2019]]-All[[#This Row],[2018]])/All[[#This Row],[2018]]),"")</f>
        <v>0.36629427912449708</v>
      </c>
      <c r="U32" s="73">
        <f>IFERROR(((All[[#This Row],[2020]]-All[[#This Row],[2019]])/All[[#This Row],[2019]]),"")</f>
        <v>0.25172989996808171</v>
      </c>
      <c r="V32" s="74">
        <f>IFERROR(((All[[#This Row],[2021]]-All[[#This Row],[2020]])/All[[#This Row],[2020]]),"")</f>
        <v>-0.38333939831564823</v>
      </c>
      <c r="W32" s="84"/>
      <c r="X32" s="85"/>
      <c r="Y32" s="85"/>
      <c r="Z32" s="85"/>
      <c r="AA32" s="85"/>
      <c r="AB32" s="86"/>
      <c r="AC32" s="93"/>
      <c r="AD32" s="94"/>
      <c r="AE32" s="94"/>
      <c r="AF32" s="94"/>
      <c r="AG32" s="94"/>
      <c r="AH32" s="95"/>
      <c r="AI32" s="99"/>
      <c r="AJ32" s="100"/>
      <c r="AK32" s="100"/>
      <c r="AL32" s="100"/>
      <c r="AM32" s="100"/>
      <c r="AN32" s="101"/>
    </row>
    <row r="33" spans="1:40" x14ac:dyDescent="0.25">
      <c r="A33" s="37">
        <v>32</v>
      </c>
      <c r="B33" s="38" t="s">
        <v>2</v>
      </c>
      <c r="C33" s="38" t="s">
        <v>3</v>
      </c>
      <c r="D33" s="38" t="s">
        <v>15</v>
      </c>
      <c r="E33" s="39" t="s">
        <v>50</v>
      </c>
      <c r="F33" s="57">
        <f>SUM(F32,F24)</f>
        <v>7602441095</v>
      </c>
      <c r="G33" s="58">
        <f t="shared" ref="G33:K33" si="5">SUM(G32,G24)</f>
        <v>9877495460</v>
      </c>
      <c r="H33" s="58">
        <f t="shared" si="5"/>
        <v>5629538253</v>
      </c>
      <c r="I33" s="58">
        <f t="shared" si="5"/>
        <v>8802223707</v>
      </c>
      <c r="J33" s="58">
        <f t="shared" si="5"/>
        <v>8054972557</v>
      </c>
      <c r="K33" s="59">
        <f t="shared" si="5"/>
        <v>6361106110</v>
      </c>
      <c r="L33" s="66">
        <f>IFERROR((All[[#This Row],[2016]]/F$15),"")</f>
        <v>0.85711336018364714</v>
      </c>
      <c r="M33" s="67">
        <f>IFERROR((All[[#This Row],[2017]]/G$15),"")</f>
        <v>0.86644539392885744</v>
      </c>
      <c r="N33" s="67">
        <f>IFERROR((All[[#This Row],[2018]]/H$15),"")</f>
        <v>0.63450844089448766</v>
      </c>
      <c r="O33" s="67">
        <f>IFERROR((All[[#This Row],[2019]]/I$15),"")</f>
        <v>0.83240464977352269</v>
      </c>
      <c r="P33" s="67">
        <f>IFERROR((All[[#This Row],[2020]]/J$15),"")</f>
        <v>0.76916252277179176</v>
      </c>
      <c r="Q33" s="68">
        <f>IFERROR((All[[#This Row],[2021]]/K$15),"")</f>
        <v>0.86478207346959735</v>
      </c>
      <c r="R33" s="72">
        <f>IFERROR(((All[[#This Row],[2017]]-All[[#This Row],[2016]])/All[[#This Row],[2016]]),"")</f>
        <v>0.29925313942863241</v>
      </c>
      <c r="S33" s="73">
        <f>IFERROR(((All[[#This Row],[2018]]-All[[#This Row],[2017]])/All[[#This Row],[2017]]),"")</f>
        <v>-0.43006420242890198</v>
      </c>
      <c r="T33" s="73">
        <f>IFERROR(((All[[#This Row],[2019]]-All[[#This Row],[2018]])/All[[#This Row],[2018]]),"")</f>
        <v>0.56357827434768126</v>
      </c>
      <c r="U33" s="73">
        <f>IFERROR(((All[[#This Row],[2020]]-All[[#This Row],[2019]])/All[[#This Row],[2019]]),"")</f>
        <v>-8.4893451345226079E-2</v>
      </c>
      <c r="V33" s="74">
        <f>IFERROR(((All[[#This Row],[2021]]-All[[#This Row],[2020]])/All[[#This Row],[2020]]),"")</f>
        <v>-0.21028829521312048</v>
      </c>
      <c r="W33" s="84"/>
      <c r="X33" s="85"/>
      <c r="Y33" s="85"/>
      <c r="Z33" s="85"/>
      <c r="AA33" s="85"/>
      <c r="AB33" s="86"/>
      <c r="AC33" s="93"/>
      <c r="AD33" s="94"/>
      <c r="AE33" s="94"/>
      <c r="AF33" s="94"/>
      <c r="AG33" s="94"/>
      <c r="AH33" s="95"/>
      <c r="AI33" s="99"/>
      <c r="AJ33" s="100"/>
      <c r="AK33" s="100"/>
      <c r="AL33" s="100"/>
      <c r="AM33" s="100"/>
      <c r="AN33" s="101"/>
    </row>
    <row r="34" spans="1:40" x14ac:dyDescent="0.25">
      <c r="A34" s="34">
        <v>33</v>
      </c>
      <c r="B34" s="35" t="s">
        <v>2</v>
      </c>
      <c r="C34" s="35" t="s">
        <v>3</v>
      </c>
      <c r="D34" s="35" t="s">
        <v>44</v>
      </c>
      <c r="E34" s="36" t="s">
        <v>40</v>
      </c>
      <c r="F34" s="54">
        <v>733777818</v>
      </c>
      <c r="G34" s="55">
        <v>258066039</v>
      </c>
      <c r="H34" s="55">
        <v>928511189</v>
      </c>
      <c r="I34" s="55">
        <v>151752686</v>
      </c>
      <c r="J34" s="55">
        <v>488920934</v>
      </c>
      <c r="K34" s="56">
        <v>449605915</v>
      </c>
      <c r="L34" s="66">
        <f>IFERROR((All[[#This Row],[2016]]/F$15),"")</f>
        <v>8.2727477050475548E-2</v>
      </c>
      <c r="M34" s="67">
        <f>IFERROR((All[[#This Row],[2017]]/G$15),"")</f>
        <v>2.2637330660035038E-2</v>
      </c>
      <c r="N34" s="67">
        <f>IFERROR((All[[#This Row],[2018]]/H$15),"")</f>
        <v>0.10465302133288069</v>
      </c>
      <c r="O34" s="67">
        <f>IFERROR((All[[#This Row],[2019]]/I$15),"")</f>
        <v>1.4350878328798349E-2</v>
      </c>
      <c r="P34" s="67">
        <f>IFERROR((All[[#This Row],[2020]]/J$15),"")</f>
        <v>4.668664683464057E-2</v>
      </c>
      <c r="Q34" s="68">
        <f>IFERROR((All[[#This Row],[2021]]/K$15),"")</f>
        <v>6.1123195981067441E-2</v>
      </c>
      <c r="R34" s="72">
        <f>IFERROR(((All[[#This Row],[2017]]-All[[#This Row],[2016]])/All[[#This Row],[2016]]),"")</f>
        <v>-0.64830493281550794</v>
      </c>
      <c r="S34" s="73">
        <f>IFERROR(((All[[#This Row],[2018]]-All[[#This Row],[2017]])/All[[#This Row],[2017]]),"")</f>
        <v>2.597959625365506</v>
      </c>
      <c r="T34" s="73">
        <f>IFERROR(((All[[#This Row],[2019]]-All[[#This Row],[2018]])/All[[#This Row],[2018]]),"")</f>
        <v>-0.83656342777792847</v>
      </c>
      <c r="U34" s="73">
        <f>IFERROR(((All[[#This Row],[2020]]-All[[#This Row],[2019]])/All[[#This Row],[2019]]),"")</f>
        <v>2.2218272169495572</v>
      </c>
      <c r="V34" s="74">
        <f>IFERROR(((All[[#This Row],[2021]]-All[[#This Row],[2020]])/All[[#This Row],[2020]]),"")</f>
        <v>-8.0411813579657446E-2</v>
      </c>
      <c r="W34" s="84"/>
      <c r="X34" s="85"/>
      <c r="Y34" s="85"/>
      <c r="Z34" s="85"/>
      <c r="AA34" s="85"/>
      <c r="AB34" s="86"/>
      <c r="AC34" s="93"/>
      <c r="AD34" s="94"/>
      <c r="AE34" s="94"/>
      <c r="AF34" s="94"/>
      <c r="AG34" s="94"/>
      <c r="AH34" s="95"/>
      <c r="AI34" s="99"/>
      <c r="AJ34" s="100"/>
      <c r="AK34" s="100"/>
      <c r="AL34" s="100"/>
      <c r="AM34" s="100"/>
      <c r="AN34" s="101"/>
    </row>
    <row r="35" spans="1:40" x14ac:dyDescent="0.25">
      <c r="A35" s="34">
        <v>34</v>
      </c>
      <c r="B35" s="35" t="s">
        <v>2</v>
      </c>
      <c r="C35" s="35" t="s">
        <v>3</v>
      </c>
      <c r="D35" s="35" t="s">
        <v>44</v>
      </c>
      <c r="E35" s="36" t="s">
        <v>41</v>
      </c>
      <c r="F35" s="54">
        <v>7966065</v>
      </c>
      <c r="G35" s="55">
        <v>227416809</v>
      </c>
      <c r="H35" s="55">
        <v>852521978</v>
      </c>
      <c r="I35" s="55">
        <v>315788677</v>
      </c>
      <c r="J35" s="55">
        <v>526676875</v>
      </c>
      <c r="K35" s="56">
        <v>170605845</v>
      </c>
      <c r="L35" s="66">
        <f>IFERROR((All[[#This Row],[2016]]/F$15),"")</f>
        <v>8.9810899608046822E-4</v>
      </c>
      <c r="M35" s="67">
        <f>IFERROR((All[[#This Row],[2017]]/G$15),"")</f>
        <v>1.994880660365788E-2</v>
      </c>
      <c r="N35" s="67">
        <f>IFERROR((All[[#This Row],[2018]]/H$15),"")</f>
        <v>9.6088234377091228E-2</v>
      </c>
      <c r="O35" s="67">
        <f>IFERROR((All[[#This Row],[2019]]/I$15),"")</f>
        <v>2.9863358604665498E-2</v>
      </c>
      <c r="P35" s="67">
        <f>IFERROR((All[[#This Row],[2020]]/J$15),"")</f>
        <v>5.0291929735815193E-2</v>
      </c>
      <c r="Q35" s="68">
        <f>IFERROR((All[[#This Row],[2021]]/K$15),"")</f>
        <v>2.3193588321565154E-2</v>
      </c>
      <c r="R35" s="72">
        <f>IFERROR(((All[[#This Row],[2017]]-All[[#This Row],[2016]])/All[[#This Row],[2016]]),"")</f>
        <v>27.548199016703983</v>
      </c>
      <c r="S35" s="73">
        <f>IFERROR(((All[[#This Row],[2018]]-All[[#This Row],[2017]])/All[[#This Row],[2017]]),"")</f>
        <v>2.748720166063011</v>
      </c>
      <c r="T35" s="73">
        <f>IFERROR(((All[[#This Row],[2019]]-All[[#This Row],[2018]])/All[[#This Row],[2018]]),"")</f>
        <v>-0.6295829490040431</v>
      </c>
      <c r="U35" s="73">
        <f>IFERROR(((All[[#This Row],[2020]]-All[[#This Row],[2019]])/All[[#This Row],[2019]]),"")</f>
        <v>0.66781431178420625</v>
      </c>
      <c r="V35" s="74">
        <f>IFERROR(((All[[#This Row],[2021]]-All[[#This Row],[2020]])/All[[#This Row],[2020]]),"")</f>
        <v>-0.67607112995040841</v>
      </c>
      <c r="W35" s="84"/>
      <c r="X35" s="85"/>
      <c r="Y35" s="85"/>
      <c r="Z35" s="85"/>
      <c r="AA35" s="85"/>
      <c r="AB35" s="86"/>
      <c r="AC35" s="93"/>
      <c r="AD35" s="94"/>
      <c r="AE35" s="94"/>
      <c r="AF35" s="94"/>
      <c r="AG35" s="94"/>
      <c r="AH35" s="95"/>
      <c r="AI35" s="99"/>
      <c r="AJ35" s="100"/>
      <c r="AK35" s="100"/>
      <c r="AL35" s="100"/>
      <c r="AM35" s="100"/>
      <c r="AN35" s="101"/>
    </row>
    <row r="36" spans="1:40" x14ac:dyDescent="0.25">
      <c r="A36" s="34">
        <v>35</v>
      </c>
      <c r="B36" s="35" t="s">
        <v>2</v>
      </c>
      <c r="C36" s="35" t="s">
        <v>3</v>
      </c>
      <c r="D36" s="35" t="s">
        <v>44</v>
      </c>
      <c r="E36" s="36" t="s">
        <v>42</v>
      </c>
      <c r="F36" s="54">
        <v>90193663</v>
      </c>
      <c r="G36" s="55">
        <v>118066838</v>
      </c>
      <c r="H36" s="55">
        <v>763466101</v>
      </c>
      <c r="I36" s="55">
        <v>959972014</v>
      </c>
      <c r="J36" s="55">
        <v>834966868</v>
      </c>
      <c r="K36" s="56">
        <v>214381235</v>
      </c>
      <c r="L36" s="66">
        <f>IFERROR((All[[#This Row],[2016]]/F$15),"")</f>
        <v>1.0168601452505104E-2</v>
      </c>
      <c r="M36" s="67">
        <f>IFERROR((All[[#This Row],[2017]]/G$15),"")</f>
        <v>1.0356721334382127E-2</v>
      </c>
      <c r="N36" s="67">
        <f>IFERROR((All[[#This Row],[2018]]/H$15),"")</f>
        <v>8.6050696105164817E-2</v>
      </c>
      <c r="O36" s="67">
        <f>IFERROR((All[[#This Row],[2019]]/I$15),"")</f>
        <v>9.0782192626004024E-2</v>
      </c>
      <c r="P36" s="67">
        <f>IFERROR((All[[#This Row],[2020]]/J$15),"")</f>
        <v>7.9730280652989899E-2</v>
      </c>
      <c r="Q36" s="68">
        <f>IFERROR((All[[#This Row],[2021]]/K$15),"")</f>
        <v>2.9144781695250328E-2</v>
      </c>
      <c r="R36" s="72">
        <f>IFERROR(((All[[#This Row],[2017]]-All[[#This Row],[2016]])/All[[#This Row],[2016]]),"")</f>
        <v>0.30903695529030684</v>
      </c>
      <c r="S36" s="73">
        <f>IFERROR(((All[[#This Row],[2018]]-All[[#This Row],[2017]])/All[[#This Row],[2017]]),"")</f>
        <v>5.4663889872277265</v>
      </c>
      <c r="T36" s="73">
        <f>IFERROR(((All[[#This Row],[2019]]-All[[#This Row],[2018]])/All[[#This Row],[2018]]),"")</f>
        <v>0.25738655945904271</v>
      </c>
      <c r="U36" s="73">
        <f>IFERROR(((All[[#This Row],[2020]]-All[[#This Row],[2019]])/All[[#This Row],[2019]]),"")</f>
        <v>-0.13021748986111589</v>
      </c>
      <c r="V36" s="74">
        <f>IFERROR(((All[[#This Row],[2021]]-All[[#This Row],[2020]])/All[[#This Row],[2020]]),"")</f>
        <v>-0.74324581822808322</v>
      </c>
      <c r="W36" s="84"/>
      <c r="X36" s="85"/>
      <c r="Y36" s="85"/>
      <c r="Z36" s="85"/>
      <c r="AA36" s="85"/>
      <c r="AB36" s="86"/>
      <c r="AC36" s="93"/>
      <c r="AD36" s="94"/>
      <c r="AE36" s="94"/>
      <c r="AF36" s="94"/>
      <c r="AG36" s="94"/>
      <c r="AH36" s="95"/>
      <c r="AI36" s="99"/>
      <c r="AJ36" s="100"/>
      <c r="AK36" s="100"/>
      <c r="AL36" s="100"/>
      <c r="AM36" s="100"/>
      <c r="AN36" s="101"/>
    </row>
    <row r="37" spans="1:40" x14ac:dyDescent="0.25">
      <c r="A37" s="34">
        <v>36</v>
      </c>
      <c r="B37" s="35" t="s">
        <v>2</v>
      </c>
      <c r="C37" s="35" t="s">
        <v>3</v>
      </c>
      <c r="D37" s="35" t="s">
        <v>44</v>
      </c>
      <c r="E37" s="36" t="s">
        <v>43</v>
      </c>
      <c r="F37" s="54">
        <v>435441208</v>
      </c>
      <c r="G37" s="55">
        <v>918975593</v>
      </c>
      <c r="H37" s="55">
        <v>698245163</v>
      </c>
      <c r="I37" s="55">
        <v>344715749</v>
      </c>
      <c r="J37" s="55">
        <v>566856205</v>
      </c>
      <c r="K37" s="56">
        <v>160033981</v>
      </c>
      <c r="L37" s="66">
        <f>IFERROR((All[[#This Row],[2016]]/F$15),"")</f>
        <v>4.9092452317291702E-2</v>
      </c>
      <c r="M37" s="67">
        <f>IFERROR((All[[#This Row],[2017]]/G$15),"")</f>
        <v>8.0611747473067472E-2</v>
      </c>
      <c r="N37" s="67">
        <f>IFERROR((All[[#This Row],[2018]]/H$15),"")</f>
        <v>7.8699607290375645E-2</v>
      </c>
      <c r="O37" s="67">
        <f>IFERROR((All[[#This Row],[2019]]/I$15),"")</f>
        <v>3.2598920667009416E-2</v>
      </c>
      <c r="P37" s="67">
        <f>IFERROR((All[[#This Row],[2020]]/J$15),"")</f>
        <v>5.4128620004762602E-2</v>
      </c>
      <c r="Q37" s="68">
        <f>IFERROR((All[[#This Row],[2021]]/K$15),"")</f>
        <v>2.1756360532519736E-2</v>
      </c>
      <c r="R37" s="72">
        <f>IFERROR(((All[[#This Row],[2017]]-All[[#This Row],[2016]])/All[[#This Row],[2016]]),"")</f>
        <v>1.1104470043634456</v>
      </c>
      <c r="S37" s="73">
        <f>IFERROR(((All[[#This Row],[2018]]-All[[#This Row],[2017]])/All[[#This Row],[2017]]),"")</f>
        <v>-0.24019183064418992</v>
      </c>
      <c r="T37" s="73">
        <f>IFERROR(((All[[#This Row],[2019]]-All[[#This Row],[2018]])/All[[#This Row],[2018]]),"")</f>
        <v>-0.5063112968531942</v>
      </c>
      <c r="U37" s="73">
        <f>IFERROR(((All[[#This Row],[2020]]-All[[#This Row],[2019]])/All[[#This Row],[2019]]),"")</f>
        <v>0.64441632459328102</v>
      </c>
      <c r="V37" s="74">
        <f>IFERROR(((All[[#This Row],[2021]]-All[[#This Row],[2020]])/All[[#This Row],[2020]]),"")</f>
        <v>-0.71768152207136904</v>
      </c>
      <c r="W37" s="84"/>
      <c r="X37" s="85"/>
      <c r="Y37" s="85"/>
      <c r="Z37" s="85"/>
      <c r="AA37" s="85"/>
      <c r="AB37" s="86"/>
      <c r="AC37" s="93"/>
      <c r="AD37" s="94"/>
      <c r="AE37" s="94"/>
      <c r="AF37" s="94"/>
      <c r="AG37" s="94"/>
      <c r="AH37" s="95"/>
      <c r="AI37" s="99"/>
      <c r="AJ37" s="100"/>
      <c r="AK37" s="100"/>
      <c r="AL37" s="100"/>
      <c r="AM37" s="100"/>
      <c r="AN37" s="101"/>
    </row>
    <row r="38" spans="1:40" x14ac:dyDescent="0.25">
      <c r="A38" s="37">
        <v>37</v>
      </c>
      <c r="B38" s="38" t="s">
        <v>2</v>
      </c>
      <c r="C38" s="38" t="s">
        <v>3</v>
      </c>
      <c r="D38" s="38" t="s">
        <v>15</v>
      </c>
      <c r="E38" s="39" t="s">
        <v>51</v>
      </c>
      <c r="F38" s="57">
        <f>SUM(F34:F37)</f>
        <v>1267378754</v>
      </c>
      <c r="G38" s="58">
        <f t="shared" ref="G38:K38" si="6">SUM(G34:G37)</f>
        <v>1522525279</v>
      </c>
      <c r="H38" s="58">
        <f t="shared" si="6"/>
        <v>3242744431</v>
      </c>
      <c r="I38" s="58">
        <f t="shared" si="6"/>
        <v>1772229126</v>
      </c>
      <c r="J38" s="58">
        <f t="shared" si="6"/>
        <v>2417420882</v>
      </c>
      <c r="K38" s="59">
        <f t="shared" si="6"/>
        <v>994626976</v>
      </c>
      <c r="L38" s="66">
        <f>IFERROR((All[[#This Row],[2016]]/F$15),"")</f>
        <v>0.14288663981635283</v>
      </c>
      <c r="M38" s="67">
        <f>IFERROR((All[[#This Row],[2017]]/G$15),"")</f>
        <v>0.13355460607114253</v>
      </c>
      <c r="N38" s="67">
        <f>IFERROR((All[[#This Row],[2018]]/H$15),"")</f>
        <v>0.3654915591055124</v>
      </c>
      <c r="O38" s="67">
        <f>IFERROR((All[[#This Row],[2019]]/I$15),"")</f>
        <v>0.16759535022647729</v>
      </c>
      <c r="P38" s="67">
        <f>IFERROR((All[[#This Row],[2020]]/J$15),"")</f>
        <v>0.23083747722820824</v>
      </c>
      <c r="Q38" s="68">
        <f>IFERROR((All[[#This Row],[2021]]/K$15),"")</f>
        <v>0.13521792653040265</v>
      </c>
      <c r="R38" s="72">
        <f>IFERROR(((All[[#This Row],[2017]]-All[[#This Row],[2016]])/All[[#This Row],[2016]]),"")</f>
        <v>0.20131829115386923</v>
      </c>
      <c r="S38" s="73">
        <f>IFERROR(((All[[#This Row],[2018]]-All[[#This Row],[2017]])/All[[#This Row],[2017]]),"")</f>
        <v>1.1298460365333611</v>
      </c>
      <c r="T38" s="73">
        <f>IFERROR(((All[[#This Row],[2019]]-All[[#This Row],[2018]])/All[[#This Row],[2018]]),"")</f>
        <v>-0.45347863092205554</v>
      </c>
      <c r="U38" s="73">
        <f>IFERROR(((All[[#This Row],[2020]]-All[[#This Row],[2019]])/All[[#This Row],[2019]]),"")</f>
        <v>0.36405662593765542</v>
      </c>
      <c r="V38" s="74">
        <f>IFERROR(((All[[#This Row],[2021]]-All[[#This Row],[2020]])/All[[#This Row],[2020]]),"")</f>
        <v>-0.5885586231979939</v>
      </c>
      <c r="W38" s="84"/>
      <c r="X38" s="85"/>
      <c r="Y38" s="85"/>
      <c r="Z38" s="85"/>
      <c r="AA38" s="85"/>
      <c r="AB38" s="86"/>
      <c r="AC38" s="93"/>
      <c r="AD38" s="94"/>
      <c r="AE38" s="94"/>
      <c r="AF38" s="94"/>
      <c r="AG38" s="94"/>
      <c r="AH38" s="95"/>
      <c r="AI38" s="99"/>
      <c r="AJ38" s="100"/>
      <c r="AK38" s="100"/>
      <c r="AL38" s="100"/>
      <c r="AM38" s="100"/>
      <c r="AN38" s="101"/>
    </row>
    <row r="39" spans="1:40" x14ac:dyDescent="0.25">
      <c r="A39" s="37">
        <v>38</v>
      </c>
      <c r="B39" s="38" t="s">
        <v>2</v>
      </c>
      <c r="C39" s="38" t="s">
        <v>3</v>
      </c>
      <c r="D39" s="38" t="s">
        <v>15</v>
      </c>
      <c r="E39" s="39" t="s">
        <v>52</v>
      </c>
      <c r="F39" s="57">
        <f>SUM(F38,F33)</f>
        <v>8869819849</v>
      </c>
      <c r="G39" s="58">
        <f t="shared" ref="G39:K39" si="7">SUM(G38,G33)</f>
        <v>11400020739</v>
      </c>
      <c r="H39" s="58">
        <f t="shared" si="7"/>
        <v>8872282684</v>
      </c>
      <c r="I39" s="58">
        <f t="shared" si="7"/>
        <v>10574452833</v>
      </c>
      <c r="J39" s="58">
        <f t="shared" si="7"/>
        <v>10472393439</v>
      </c>
      <c r="K39" s="59">
        <f t="shared" si="7"/>
        <v>7355733086</v>
      </c>
      <c r="L39" s="66">
        <f>IFERROR((All[[#This Row],[2016]]/F$15),"")</f>
        <v>1</v>
      </c>
      <c r="M39" s="67">
        <f>IFERROR((All[[#This Row],[2017]]/G$15),"")</f>
        <v>1</v>
      </c>
      <c r="N39" s="67">
        <f>IFERROR((All[[#This Row],[2018]]/H$15),"")</f>
        <v>1</v>
      </c>
      <c r="O39" s="67">
        <f>IFERROR((All[[#This Row],[2019]]/I$15),"")</f>
        <v>1</v>
      </c>
      <c r="P39" s="67">
        <f>IFERROR((All[[#This Row],[2020]]/J$15),"")</f>
        <v>1</v>
      </c>
      <c r="Q39" s="68">
        <f>IFERROR((All[[#This Row],[2021]]/K$15),"")</f>
        <v>1</v>
      </c>
      <c r="R39" s="72">
        <f>IFERROR(((All[[#This Row],[2017]]-All[[#This Row],[2016]])/All[[#This Row],[2016]]),"")</f>
        <v>0.28525955803772718</v>
      </c>
      <c r="S39" s="73">
        <f>IFERROR(((All[[#This Row],[2018]]-All[[#This Row],[2017]])/All[[#This Row],[2017]]),"")</f>
        <v>-0.22173100495795511</v>
      </c>
      <c r="T39" s="73">
        <f>IFERROR(((All[[#This Row],[2019]]-All[[#This Row],[2018]])/All[[#This Row],[2018]]),"")</f>
        <v>0.19185256034161771</v>
      </c>
      <c r="U39" s="73">
        <f>IFERROR(((All[[#This Row],[2020]]-All[[#This Row],[2019]])/All[[#This Row],[2019]]),"")</f>
        <v>-9.6515059087975037E-3</v>
      </c>
      <c r="V39" s="74">
        <f>IFERROR(((All[[#This Row],[2021]]-All[[#This Row],[2020]])/All[[#This Row],[2020]]),"")</f>
        <v>-0.29760726343543559</v>
      </c>
      <c r="W39" s="84"/>
      <c r="X39" s="85"/>
      <c r="Y39" s="85"/>
      <c r="Z39" s="85"/>
      <c r="AA39" s="85"/>
      <c r="AB39" s="86"/>
      <c r="AC39" s="93"/>
      <c r="AD39" s="94"/>
      <c r="AE39" s="94"/>
      <c r="AF39" s="94"/>
      <c r="AG39" s="94"/>
      <c r="AH39" s="95"/>
      <c r="AI39" s="99"/>
      <c r="AJ39" s="100"/>
      <c r="AK39" s="100"/>
      <c r="AL39" s="100"/>
      <c r="AM39" s="100"/>
      <c r="AN39" s="101"/>
    </row>
    <row r="40" spans="1:40" x14ac:dyDescent="0.25">
      <c r="A40" s="40">
        <v>39</v>
      </c>
      <c r="B40" s="41" t="s">
        <v>2</v>
      </c>
      <c r="C40" s="41" t="s">
        <v>85</v>
      </c>
      <c r="D40" s="41" t="s">
        <v>87</v>
      </c>
      <c r="E40" s="42" t="s">
        <v>62</v>
      </c>
      <c r="F40" s="60">
        <v>10195553186</v>
      </c>
      <c r="G40" s="61">
        <v>11877329244</v>
      </c>
      <c r="H40" s="61">
        <v>13342929078</v>
      </c>
      <c r="I40" s="61">
        <v>15340510909</v>
      </c>
      <c r="J40" s="61">
        <v>17547391128</v>
      </c>
      <c r="K40" s="62">
        <v>20992787274</v>
      </c>
      <c r="L40" s="66">
        <f>IFERROR((All[[#This Row],[2016]]/F$42),"")</f>
        <v>0.99754979800487575</v>
      </c>
      <c r="M40" s="67">
        <f>IFERROR((All[[#This Row],[2017]]/G$42),"")</f>
        <v>0.99588324547836526</v>
      </c>
      <c r="N40" s="67">
        <f>IFERROR((All[[#This Row],[2018]]/H$42),"")</f>
        <v>0.99475426444240567</v>
      </c>
      <c r="O40" s="67">
        <f>IFERROR((All[[#This Row],[2019]]/I$42),"")</f>
        <v>0.99096221021007247</v>
      </c>
      <c r="P40" s="67">
        <f>IFERROR((All[[#This Row],[2020]]/J$42),"")</f>
        <v>0.99092552402586898</v>
      </c>
      <c r="Q40" s="68">
        <f>IFERROR((All[[#This Row],[2021]]/K$42),"")</f>
        <v>0.9910319708899642</v>
      </c>
      <c r="R40" s="72">
        <f>IFERROR(((All[[#This Row],[2017]]-All[[#This Row],[2016]])/All[[#This Row],[2016]]),"")</f>
        <v>0.16495191848043389</v>
      </c>
      <c r="S40" s="73">
        <f>IFERROR(((All[[#This Row],[2018]]-All[[#This Row],[2017]])/All[[#This Row],[2017]]),"")</f>
        <v>0.12339472990027353</v>
      </c>
      <c r="T40" s="73">
        <f>IFERROR(((All[[#This Row],[2019]]-All[[#This Row],[2018]])/All[[#This Row],[2018]]),"")</f>
        <v>0.14971089326208289</v>
      </c>
      <c r="U40" s="73">
        <f>IFERROR(((All[[#This Row],[2020]]-All[[#This Row],[2019]])/All[[#This Row],[2019]]),"")</f>
        <v>0.14385962971450081</v>
      </c>
      <c r="V40" s="74">
        <f>IFERROR(((All[[#This Row],[2021]]-All[[#This Row],[2020]])/All[[#This Row],[2020]]),"")</f>
        <v>0.19634805657818014</v>
      </c>
      <c r="W40" s="84"/>
      <c r="X40" s="85"/>
      <c r="Y40" s="85"/>
      <c r="Z40" s="85"/>
      <c r="AA40" s="85"/>
      <c r="AB40" s="86"/>
      <c r="AC40" s="93"/>
      <c r="AD40" s="94"/>
      <c r="AE40" s="94"/>
      <c r="AF40" s="94"/>
      <c r="AG40" s="94"/>
      <c r="AH40" s="95"/>
      <c r="AI40" s="99"/>
      <c r="AJ40" s="100"/>
      <c r="AK40" s="100"/>
      <c r="AL40" s="100"/>
      <c r="AM40" s="100"/>
      <c r="AN40" s="101"/>
    </row>
    <row r="41" spans="1:40" x14ac:dyDescent="0.25">
      <c r="A41" s="40">
        <v>40</v>
      </c>
      <c r="B41" s="41" t="s">
        <v>2</v>
      </c>
      <c r="C41" s="41" t="s">
        <v>85</v>
      </c>
      <c r="D41" s="41" t="s">
        <v>87</v>
      </c>
      <c r="E41" s="42" t="s">
        <v>63</v>
      </c>
      <c r="F41" s="60">
        <v>25042524</v>
      </c>
      <c r="G41" s="61">
        <v>49098174</v>
      </c>
      <c r="H41" s="61">
        <v>70362581</v>
      </c>
      <c r="I41" s="61">
        <v>139908779</v>
      </c>
      <c r="J41" s="61">
        <v>160691571</v>
      </c>
      <c r="K41" s="62">
        <v>189967562</v>
      </c>
      <c r="L41" s="66">
        <f>IFERROR((All[[#This Row],[2016]]/F$42),"")</f>
        <v>2.4502019951242156E-3</v>
      </c>
      <c r="M41" s="67">
        <f>IFERROR((All[[#This Row],[2017]]/G$42),"")</f>
        <v>4.1167545216347365E-3</v>
      </c>
      <c r="N41" s="67">
        <f>IFERROR((All[[#This Row],[2018]]/H$42),"")</f>
        <v>5.2457355575943497E-3</v>
      </c>
      <c r="O41" s="67">
        <f>IFERROR((All[[#This Row],[2019]]/I$42),"")</f>
        <v>9.0377897899275618E-3</v>
      </c>
      <c r="P41" s="67">
        <f>IFERROR((All[[#This Row],[2020]]/J$42),"")</f>
        <v>9.074475974130981E-3</v>
      </c>
      <c r="Q41" s="68">
        <f>IFERROR((All[[#This Row],[2021]]/K$42),"")</f>
        <v>8.9680291100358179E-3</v>
      </c>
      <c r="R41" s="72">
        <f>IFERROR(((All[[#This Row],[2017]]-All[[#This Row],[2016]])/All[[#This Row],[2016]]),"")</f>
        <v>0.96059207131038393</v>
      </c>
      <c r="S41" s="73">
        <f>IFERROR(((All[[#This Row],[2018]]-All[[#This Row],[2017]])/All[[#This Row],[2017]]),"")</f>
        <v>0.43309975234516868</v>
      </c>
      <c r="T41" s="73">
        <f>IFERROR(((All[[#This Row],[2019]]-All[[#This Row],[2018]])/All[[#This Row],[2018]]),"")</f>
        <v>0.98839748359998336</v>
      </c>
      <c r="U41" s="73">
        <f>IFERROR(((All[[#This Row],[2020]]-All[[#This Row],[2019]])/All[[#This Row],[2019]]),"")</f>
        <v>0.14854530322218021</v>
      </c>
      <c r="V41" s="74">
        <f>IFERROR(((All[[#This Row],[2021]]-All[[#This Row],[2020]])/All[[#This Row],[2020]]),"")</f>
        <v>0.18218747142623928</v>
      </c>
      <c r="W41" s="84"/>
      <c r="X41" s="85"/>
      <c r="Y41" s="85"/>
      <c r="Z41" s="85"/>
      <c r="AA41" s="85"/>
      <c r="AB41" s="86"/>
      <c r="AC41" s="93"/>
      <c r="AD41" s="94"/>
      <c r="AE41" s="94"/>
      <c r="AF41" s="94"/>
      <c r="AG41" s="94"/>
      <c r="AH41" s="95"/>
      <c r="AI41" s="99"/>
      <c r="AJ41" s="100"/>
      <c r="AK41" s="100"/>
      <c r="AL41" s="100"/>
      <c r="AM41" s="100"/>
      <c r="AN41" s="101"/>
    </row>
    <row r="42" spans="1:40" x14ac:dyDescent="0.25">
      <c r="A42" s="43">
        <v>41</v>
      </c>
      <c r="B42" s="44" t="s">
        <v>2</v>
      </c>
      <c r="C42" s="44" t="s">
        <v>85</v>
      </c>
      <c r="D42" s="44" t="s">
        <v>86</v>
      </c>
      <c r="E42" s="45" t="s">
        <v>64</v>
      </c>
      <c r="F42" s="63">
        <f>SUM(F40:F41)</f>
        <v>10220595710</v>
      </c>
      <c r="G42" s="64">
        <f>SUM(G40:G41)</f>
        <v>11926427418</v>
      </c>
      <c r="H42" s="64">
        <f t="shared" ref="H42:K42" si="8">SUM(H40:H41)</f>
        <v>13413291659</v>
      </c>
      <c r="I42" s="64">
        <f t="shared" si="8"/>
        <v>15480419688</v>
      </c>
      <c r="J42" s="64">
        <f t="shared" si="8"/>
        <v>17708082699</v>
      </c>
      <c r="K42" s="65">
        <f t="shared" si="8"/>
        <v>21182754836</v>
      </c>
      <c r="L42" s="66">
        <f>IFERROR((All[[#This Row],[2016]]/F$42),"")</f>
        <v>1</v>
      </c>
      <c r="M42" s="67">
        <f>IFERROR((All[[#This Row],[2017]]/G$42),"")</f>
        <v>1</v>
      </c>
      <c r="N42" s="67">
        <f>IFERROR((All[[#This Row],[2018]]/H$42),"")</f>
        <v>1</v>
      </c>
      <c r="O42" s="67">
        <f>IFERROR((All[[#This Row],[2019]]/I$42),"")</f>
        <v>1</v>
      </c>
      <c r="P42" s="67">
        <f>IFERROR((All[[#This Row],[2020]]/J$42),"")</f>
        <v>1</v>
      </c>
      <c r="Q42" s="68">
        <f>IFERROR((All[[#This Row],[2021]]/K$42),"")</f>
        <v>1</v>
      </c>
      <c r="R42" s="72">
        <f>IFERROR(((All[[#This Row],[2017]]-All[[#This Row],[2016]])/All[[#This Row],[2016]]),"")</f>
        <v>0.16690139757029876</v>
      </c>
      <c r="S42" s="73">
        <f>IFERROR(((All[[#This Row],[2018]]-All[[#This Row],[2017]])/All[[#This Row],[2017]]),"")</f>
        <v>0.12466970945179653</v>
      </c>
      <c r="T42" s="73">
        <f>IFERROR(((All[[#This Row],[2019]]-All[[#This Row],[2018]])/All[[#This Row],[2018]]),"")</f>
        <v>0.15411042133069597</v>
      </c>
      <c r="U42" s="73">
        <f>IFERROR(((All[[#This Row],[2020]]-All[[#This Row],[2019]])/All[[#This Row],[2019]]),"")</f>
        <v>0.14390197784668743</v>
      </c>
      <c r="V42" s="74">
        <f>IFERROR(((All[[#This Row],[2021]]-All[[#This Row],[2020]])/All[[#This Row],[2020]]),"")</f>
        <v>0.19621955668843921</v>
      </c>
      <c r="W42" s="84"/>
      <c r="X42" s="85"/>
      <c r="Y42" s="85"/>
      <c r="Z42" s="85"/>
      <c r="AA42" s="85"/>
      <c r="AB42" s="86"/>
      <c r="AC42" s="93"/>
      <c r="AD42" s="94"/>
      <c r="AE42" s="94"/>
      <c r="AF42" s="94"/>
      <c r="AG42" s="94"/>
      <c r="AH42" s="95"/>
      <c r="AI42" s="99"/>
      <c r="AJ42" s="100"/>
      <c r="AK42" s="100"/>
      <c r="AL42" s="100"/>
      <c r="AM42" s="100"/>
      <c r="AN42" s="101"/>
    </row>
    <row r="43" spans="1:40" x14ac:dyDescent="0.25">
      <c r="A43" s="40">
        <v>42</v>
      </c>
      <c r="B43" s="41" t="s">
        <v>2</v>
      </c>
      <c r="C43" s="41" t="s">
        <v>85</v>
      </c>
      <c r="D43" s="41" t="s">
        <v>87</v>
      </c>
      <c r="E43" s="42" t="s">
        <v>65</v>
      </c>
      <c r="F43" s="60">
        <v>-3840463547</v>
      </c>
      <c r="G43" s="61">
        <v>-4877526063</v>
      </c>
      <c r="H43" s="61">
        <v>-6022404941</v>
      </c>
      <c r="I43" s="61">
        <v>-7284007661</v>
      </c>
      <c r="J43" s="61">
        <v>-7618358388</v>
      </c>
      <c r="K43" s="62">
        <v>-9259931780</v>
      </c>
      <c r="L43" s="66">
        <f>IFERROR((All[[#This Row],[2016]]/F$42),"")</f>
        <v>-0.37575730964902826</v>
      </c>
      <c r="M43" s="67">
        <f>IFERROR((All[[#This Row],[2017]]/G$42),"")</f>
        <v>-0.40896790732475158</v>
      </c>
      <c r="N43" s="67">
        <f>IFERROR((All[[#This Row],[2018]]/H$42),"")</f>
        <v>-0.44898784683915444</v>
      </c>
      <c r="O43" s="67">
        <f>IFERROR((All[[#This Row],[2019]]/I$42),"")</f>
        <v>-0.47053037371114459</v>
      </c>
      <c r="P43" s="67">
        <f>IFERROR((All[[#This Row],[2020]]/J$42),"")</f>
        <v>-0.43021926865240012</v>
      </c>
      <c r="Q43" s="68">
        <f>IFERROR((All[[#This Row],[2021]]/K$42),"")</f>
        <v>-0.43714483086320699</v>
      </c>
      <c r="R43" s="72">
        <f>IFERROR(((All[[#This Row],[2017]]-All[[#This Row],[2016]])/All[[#This Row],[2016]]),"")</f>
        <v>0.27003576607571428</v>
      </c>
      <c r="S43" s="73">
        <f>IFERROR(((All[[#This Row],[2018]]-All[[#This Row],[2017]])/All[[#This Row],[2017]]),"")</f>
        <v>0.23472532247133171</v>
      </c>
      <c r="T43" s="73">
        <f>IFERROR(((All[[#This Row],[2019]]-All[[#This Row],[2018]])/All[[#This Row],[2018]]),"")</f>
        <v>0.20948487063882409</v>
      </c>
      <c r="U43" s="73">
        <f>IFERROR(((All[[#This Row],[2020]]-All[[#This Row],[2019]])/All[[#This Row],[2019]]),"")</f>
        <v>4.5902028465755071E-2</v>
      </c>
      <c r="V43" s="74">
        <f>IFERROR(((All[[#This Row],[2021]]-All[[#This Row],[2020]])/All[[#This Row],[2020]]),"")</f>
        <v>0.21547599999833456</v>
      </c>
      <c r="W43" s="84"/>
      <c r="X43" s="85"/>
      <c r="Y43" s="85"/>
      <c r="Z43" s="85"/>
      <c r="AA43" s="85"/>
      <c r="AB43" s="86"/>
      <c r="AC43" s="93"/>
      <c r="AD43" s="94"/>
      <c r="AE43" s="94"/>
      <c r="AF43" s="94"/>
      <c r="AG43" s="94"/>
      <c r="AH43" s="95"/>
      <c r="AI43" s="99"/>
      <c r="AJ43" s="100"/>
      <c r="AK43" s="100"/>
      <c r="AL43" s="100"/>
      <c r="AM43" s="100"/>
      <c r="AN43" s="101"/>
    </row>
    <row r="44" spans="1:40" x14ac:dyDescent="0.25">
      <c r="A44" s="40">
        <v>43</v>
      </c>
      <c r="B44" s="41" t="s">
        <v>2</v>
      </c>
      <c r="C44" s="41" t="s">
        <v>85</v>
      </c>
      <c r="D44" s="41" t="s">
        <v>87</v>
      </c>
      <c r="E44" s="42" t="s">
        <v>66</v>
      </c>
      <c r="F44" s="60">
        <v>-431999761</v>
      </c>
      <c r="G44" s="61">
        <v>-560479596</v>
      </c>
      <c r="H44" s="61">
        <v>-329165574</v>
      </c>
      <c r="I44" s="61">
        <v>-404230813</v>
      </c>
      <c r="J44" s="61">
        <v>-409292466</v>
      </c>
      <c r="K44" s="62">
        <v>-498877943</v>
      </c>
      <c r="L44" s="66">
        <f>IFERROR((All[[#This Row],[2016]]/F$42),"")</f>
        <v>-4.2267571603221157E-2</v>
      </c>
      <c r="M44" s="67">
        <f>IFERROR((All[[#This Row],[2017]]/G$42),"")</f>
        <v>-4.6994760153748497E-2</v>
      </c>
      <c r="N44" s="67">
        <f>IFERROR((All[[#This Row],[2018]]/H$42),"")</f>
        <v>-2.4540253233003975E-2</v>
      </c>
      <c r="O44" s="67">
        <f>IFERROR((All[[#This Row],[2019]]/I$42),"")</f>
        <v>-2.6112393665486261E-2</v>
      </c>
      <c r="P44" s="67">
        <f>IFERROR((All[[#This Row],[2020]]/J$42),"")</f>
        <v>-2.3113313448841828E-2</v>
      </c>
      <c r="Q44" s="68">
        <f>IFERROR((All[[#This Row],[2021]]/K$42),"")</f>
        <v>-2.3551136141752398E-2</v>
      </c>
      <c r="R44" s="72">
        <f>IFERROR(((All[[#This Row],[2017]]-All[[#This Row],[2016]])/All[[#This Row],[2016]]),"")</f>
        <v>0.29740719000073707</v>
      </c>
      <c r="S44" s="73">
        <f>IFERROR(((All[[#This Row],[2018]]-All[[#This Row],[2017]])/All[[#This Row],[2017]]),"")</f>
        <v>-0.41270730219410162</v>
      </c>
      <c r="T44" s="73">
        <f>IFERROR(((All[[#This Row],[2019]]-All[[#This Row],[2018]])/All[[#This Row],[2018]]),"")</f>
        <v>0.22804705269695064</v>
      </c>
      <c r="U44" s="73">
        <f>IFERROR(((All[[#This Row],[2020]]-All[[#This Row],[2019]])/All[[#This Row],[2019]]),"")</f>
        <v>1.2521690176052957E-2</v>
      </c>
      <c r="V44" s="74">
        <f>IFERROR(((All[[#This Row],[2021]]-All[[#This Row],[2020]])/All[[#This Row],[2020]]),"")</f>
        <v>0.21887888109819251</v>
      </c>
      <c r="W44" s="84"/>
      <c r="X44" s="85"/>
      <c r="Y44" s="85"/>
      <c r="Z44" s="85"/>
      <c r="AA44" s="85"/>
      <c r="AB44" s="86"/>
      <c r="AC44" s="93"/>
      <c r="AD44" s="94"/>
      <c r="AE44" s="94"/>
      <c r="AF44" s="94"/>
      <c r="AG44" s="94"/>
      <c r="AH44" s="95"/>
      <c r="AI44" s="99"/>
      <c r="AJ44" s="100"/>
      <c r="AK44" s="100"/>
      <c r="AL44" s="100"/>
      <c r="AM44" s="100"/>
      <c r="AN44" s="101"/>
    </row>
    <row r="45" spans="1:40" x14ac:dyDescent="0.25">
      <c r="A45" s="40">
        <v>44</v>
      </c>
      <c r="B45" s="41" t="s">
        <v>2</v>
      </c>
      <c r="C45" s="41" t="s">
        <v>85</v>
      </c>
      <c r="D45" s="41" t="s">
        <v>87</v>
      </c>
      <c r="E45" s="42" t="s">
        <v>67</v>
      </c>
      <c r="F45" s="60">
        <v>-750419677</v>
      </c>
      <c r="G45" s="61">
        <v>-892642621</v>
      </c>
      <c r="H45" s="61">
        <v>-879109943</v>
      </c>
      <c r="I45" s="61">
        <v>-935612907</v>
      </c>
      <c r="J45" s="61">
        <v>-1053701205</v>
      </c>
      <c r="K45" s="62">
        <v>-1198891415</v>
      </c>
      <c r="L45" s="66">
        <f>IFERROR((All[[#This Row],[2016]]/F$42),"")</f>
        <v>-7.3422303189801058E-2</v>
      </c>
      <c r="M45" s="67">
        <f>IFERROR((All[[#This Row],[2017]]/G$42),"")</f>
        <v>-7.4845768117682593E-2</v>
      </c>
      <c r="N45" s="67">
        <f>IFERROR((All[[#This Row],[2018]]/H$42),"")</f>
        <v>-6.5540209319920217E-2</v>
      </c>
      <c r="O45" s="67">
        <f>IFERROR((All[[#This Row],[2019]]/I$42),"")</f>
        <v>-6.0438471685962211E-2</v>
      </c>
      <c r="P45" s="67">
        <f>IFERROR((All[[#This Row],[2020]]/J$42),"")</f>
        <v>-5.9503969058124176E-2</v>
      </c>
      <c r="Q45" s="68">
        <f>IFERROR((All[[#This Row],[2021]]/K$42),"")</f>
        <v>-5.65975211572807E-2</v>
      </c>
      <c r="R45" s="72">
        <f>IFERROR(((All[[#This Row],[2017]]-All[[#This Row],[2016]])/All[[#This Row],[2016]]),"")</f>
        <v>0.18952453987956927</v>
      </c>
      <c r="S45" s="73">
        <f>IFERROR(((All[[#This Row],[2018]]-All[[#This Row],[2017]])/All[[#This Row],[2017]]),"")</f>
        <v>-1.5160241827619388E-2</v>
      </c>
      <c r="T45" s="73">
        <f>IFERROR(((All[[#This Row],[2019]]-All[[#This Row],[2018]])/All[[#This Row],[2018]]),"")</f>
        <v>6.4272921094694069E-2</v>
      </c>
      <c r="U45" s="73">
        <f>IFERROR(((All[[#This Row],[2020]]-All[[#This Row],[2019]])/All[[#This Row],[2019]]),"")</f>
        <v>0.12621490908953439</v>
      </c>
      <c r="V45" s="74">
        <f>IFERROR(((All[[#This Row],[2021]]-All[[#This Row],[2020]])/All[[#This Row],[2020]]),"")</f>
        <v>0.13779068421963131</v>
      </c>
      <c r="W45" s="84"/>
      <c r="X45" s="85"/>
      <c r="Y45" s="85"/>
      <c r="Z45" s="85"/>
      <c r="AA45" s="85"/>
      <c r="AB45" s="86"/>
      <c r="AC45" s="93"/>
      <c r="AD45" s="94"/>
      <c r="AE45" s="94"/>
      <c r="AF45" s="94"/>
      <c r="AG45" s="94"/>
      <c r="AH45" s="95"/>
      <c r="AI45" s="99"/>
      <c r="AJ45" s="100"/>
      <c r="AK45" s="100"/>
      <c r="AL45" s="100"/>
      <c r="AM45" s="100"/>
      <c r="AN45" s="101"/>
    </row>
    <row r="46" spans="1:40" x14ac:dyDescent="0.25">
      <c r="A46" s="40">
        <v>45</v>
      </c>
      <c r="B46" s="41" t="s">
        <v>2</v>
      </c>
      <c r="C46" s="41" t="s">
        <v>85</v>
      </c>
      <c r="D46" s="41" t="s">
        <v>87</v>
      </c>
      <c r="E46" s="42" t="s">
        <v>68</v>
      </c>
      <c r="F46" s="60">
        <v>-1901596942</v>
      </c>
      <c r="G46" s="61">
        <v>-2158735307</v>
      </c>
      <c r="H46" s="61">
        <v>-2674743878</v>
      </c>
      <c r="I46" s="61">
        <v>-2853492329</v>
      </c>
      <c r="J46" s="61">
        <v>-3077866825</v>
      </c>
      <c r="K46" s="62">
        <v>-3785497514</v>
      </c>
      <c r="L46" s="66">
        <f>IFERROR((All[[#This Row],[2016]]/F$42),"")</f>
        <v>-0.18605539206872707</v>
      </c>
      <c r="M46" s="67">
        <f>IFERROR((All[[#This Row],[2017]]/G$42),"")</f>
        <v>-0.18100435539832505</v>
      </c>
      <c r="N46" s="67">
        <f>IFERROR((All[[#This Row],[2018]]/H$42),"")</f>
        <v>-0.19940995439440179</v>
      </c>
      <c r="O46" s="67">
        <f>IFERROR((All[[#This Row],[2019]]/I$42),"")</f>
        <v>-0.18432913231751394</v>
      </c>
      <c r="P46" s="67">
        <f>IFERROR((All[[#This Row],[2020]]/J$42),"")</f>
        <v>-0.17381141015191959</v>
      </c>
      <c r="Q46" s="68">
        <f>IFERROR((All[[#This Row],[2021]]/K$42),"")</f>
        <v>-0.17870657255431968</v>
      </c>
      <c r="R46" s="72">
        <f>IFERROR(((All[[#This Row],[2017]]-All[[#This Row],[2016]])/All[[#This Row],[2016]]),"")</f>
        <v>0.13522232778180393</v>
      </c>
      <c r="S46" s="73">
        <f>IFERROR(((All[[#This Row],[2018]]-All[[#This Row],[2017]])/All[[#This Row],[2017]]),"")</f>
        <v>0.23903281209454921</v>
      </c>
      <c r="T46" s="73">
        <f>IFERROR(((All[[#This Row],[2019]]-All[[#This Row],[2018]])/All[[#This Row],[2018]]),"")</f>
        <v>6.6828249414914637E-2</v>
      </c>
      <c r="U46" s="73">
        <f>IFERROR(((All[[#This Row],[2020]]-All[[#This Row],[2019]])/All[[#This Row],[2019]]),"")</f>
        <v>7.8631539927297281E-2</v>
      </c>
      <c r="V46" s="74">
        <f>IFERROR(((All[[#This Row],[2021]]-All[[#This Row],[2020]])/All[[#This Row],[2020]]),"")</f>
        <v>0.22990945652757408</v>
      </c>
      <c r="W46" s="84"/>
      <c r="X46" s="85"/>
      <c r="Y46" s="85"/>
      <c r="Z46" s="85"/>
      <c r="AA46" s="85"/>
      <c r="AB46" s="86"/>
      <c r="AC46" s="93"/>
      <c r="AD46" s="94"/>
      <c r="AE46" s="94"/>
      <c r="AF46" s="94"/>
      <c r="AG46" s="94"/>
      <c r="AH46" s="95"/>
      <c r="AI46" s="99"/>
      <c r="AJ46" s="100"/>
      <c r="AK46" s="100"/>
      <c r="AL46" s="100"/>
      <c r="AM46" s="100"/>
      <c r="AN46" s="101"/>
    </row>
    <row r="47" spans="1:40" x14ac:dyDescent="0.25">
      <c r="A47" s="40">
        <v>46</v>
      </c>
      <c r="B47" s="41" t="s">
        <v>2</v>
      </c>
      <c r="C47" s="41" t="s">
        <v>85</v>
      </c>
      <c r="D47" s="41" t="s">
        <v>87</v>
      </c>
      <c r="E47" s="42" t="s">
        <v>69</v>
      </c>
      <c r="F47" s="60">
        <v>-285579483</v>
      </c>
      <c r="G47" s="61">
        <v>-274481700</v>
      </c>
      <c r="H47" s="61">
        <v>-412438319</v>
      </c>
      <c r="I47" s="61">
        <v>-428057267</v>
      </c>
      <c r="J47" s="61">
        <v>-353825863</v>
      </c>
      <c r="K47" s="62">
        <v>-554883285</v>
      </c>
      <c r="L47" s="66">
        <f>IFERROR((All[[#This Row],[2016]]/F$42),"")</f>
        <v>-2.794156926886212E-2</v>
      </c>
      <c r="M47" s="67">
        <f>IFERROR((All[[#This Row],[2017]]/G$42),"")</f>
        <v>-2.3014578496971992E-2</v>
      </c>
      <c r="N47" s="67">
        <f>IFERROR((All[[#This Row],[2018]]/H$42),"")</f>
        <v>-3.0748479156737316E-2</v>
      </c>
      <c r="O47" s="67">
        <f>IFERROR((All[[#This Row],[2019]]/I$42),"")</f>
        <v>-2.7651528552021E-2</v>
      </c>
      <c r="P47" s="67">
        <f>IFERROR((All[[#This Row],[2020]]/J$42),"")</f>
        <v>-1.9981037417448985E-2</v>
      </c>
      <c r="Q47" s="68">
        <f>IFERROR((All[[#This Row],[2021]]/K$42),"")</f>
        <v>-2.6195048250144418E-2</v>
      </c>
      <c r="R47" s="72">
        <f>IFERROR(((All[[#This Row],[2017]]-All[[#This Row],[2016]])/All[[#This Row],[2016]]),"")</f>
        <v>-3.8860575288596627E-2</v>
      </c>
      <c r="S47" s="73">
        <f>IFERROR(((All[[#This Row],[2018]]-All[[#This Row],[2017]])/All[[#This Row],[2017]]),"")</f>
        <v>0.50260771118803182</v>
      </c>
      <c r="T47" s="73">
        <f>IFERROR(((All[[#This Row],[2019]]-All[[#This Row],[2018]])/All[[#This Row],[2018]]),"")</f>
        <v>3.7869779020217563E-2</v>
      </c>
      <c r="U47" s="73">
        <f>IFERROR(((All[[#This Row],[2020]]-All[[#This Row],[2019]])/All[[#This Row],[2019]]),"")</f>
        <v>-0.17341465668891448</v>
      </c>
      <c r="V47" s="74">
        <f>IFERROR(((All[[#This Row],[2021]]-All[[#This Row],[2020]])/All[[#This Row],[2020]]),"")</f>
        <v>0.56823834271266938</v>
      </c>
      <c r="W47" s="84"/>
      <c r="X47" s="85"/>
      <c r="Y47" s="85"/>
      <c r="Z47" s="85"/>
      <c r="AA47" s="85"/>
      <c r="AB47" s="86"/>
      <c r="AC47" s="93"/>
      <c r="AD47" s="94"/>
      <c r="AE47" s="94"/>
      <c r="AF47" s="94"/>
      <c r="AG47" s="94"/>
      <c r="AH47" s="95"/>
      <c r="AI47" s="99"/>
      <c r="AJ47" s="100"/>
      <c r="AK47" s="100"/>
      <c r="AL47" s="100"/>
      <c r="AM47" s="100"/>
      <c r="AN47" s="101"/>
    </row>
    <row r="48" spans="1:40" x14ac:dyDescent="0.25">
      <c r="A48" s="40">
        <v>47</v>
      </c>
      <c r="B48" s="41" t="s">
        <v>2</v>
      </c>
      <c r="C48" s="41" t="s">
        <v>85</v>
      </c>
      <c r="D48" s="41" t="s">
        <v>87</v>
      </c>
      <c r="E48" s="42" t="s">
        <v>70</v>
      </c>
      <c r="F48" s="60">
        <v>-464821104</v>
      </c>
      <c r="G48" s="61">
        <v>-535247697</v>
      </c>
      <c r="H48" s="61">
        <v>-594665144</v>
      </c>
      <c r="I48" s="61">
        <v>-706692047</v>
      </c>
      <c r="J48" s="61">
        <v>-777829289</v>
      </c>
      <c r="K48" s="62">
        <v>-106721467</v>
      </c>
      <c r="L48" s="66">
        <f>IFERROR((All[[#This Row],[2016]]/F$42),"")</f>
        <v>-4.5478866123743779E-2</v>
      </c>
      <c r="M48" s="67">
        <f>IFERROR((All[[#This Row],[2017]]/G$42),"")</f>
        <v>-4.4879130878051177E-2</v>
      </c>
      <c r="N48" s="67">
        <f>IFERROR((All[[#This Row],[2018]]/H$42),"")</f>
        <v>-4.4334020247818427E-2</v>
      </c>
      <c r="O48" s="67">
        <f>IFERROR((All[[#This Row],[2019]]/I$42),"")</f>
        <v>-4.565070335578876E-2</v>
      </c>
      <c r="P48" s="67">
        <f>IFERROR((All[[#This Row],[2020]]/J$42),"")</f>
        <v>-4.3925099188966692E-2</v>
      </c>
      <c r="Q48" s="68">
        <f>IFERROR((All[[#This Row],[2021]]/K$42),"")</f>
        <v>-5.0381297346003048E-3</v>
      </c>
      <c r="R48" s="72">
        <f>IFERROR(((All[[#This Row],[2017]]-All[[#This Row],[2016]])/All[[#This Row],[2016]]),"")</f>
        <v>0.15151332930873121</v>
      </c>
      <c r="S48" s="73">
        <f>IFERROR(((All[[#This Row],[2018]]-All[[#This Row],[2017]])/All[[#This Row],[2017]]),"")</f>
        <v>0.11100925297395535</v>
      </c>
      <c r="T48" s="73">
        <f>IFERROR(((All[[#This Row],[2019]]-All[[#This Row],[2018]])/All[[#This Row],[2018]]),"")</f>
        <v>0.18838653001663067</v>
      </c>
      <c r="U48" s="73">
        <f>IFERROR(((All[[#This Row],[2020]]-All[[#This Row],[2019]])/All[[#This Row],[2019]]),"")</f>
        <v>0.100662293147329</v>
      </c>
      <c r="V48" s="74">
        <f>IFERROR(((All[[#This Row],[2021]]-All[[#This Row],[2020]])/All[[#This Row],[2020]]),"")</f>
        <v>-0.86279577214531966</v>
      </c>
      <c r="W48" s="84"/>
      <c r="X48" s="85"/>
      <c r="Y48" s="85"/>
      <c r="Z48" s="85"/>
      <c r="AA48" s="85"/>
      <c r="AB48" s="86"/>
      <c r="AC48" s="93"/>
      <c r="AD48" s="94"/>
      <c r="AE48" s="94"/>
      <c r="AF48" s="94"/>
      <c r="AG48" s="94"/>
      <c r="AH48" s="95"/>
      <c r="AI48" s="99"/>
      <c r="AJ48" s="100"/>
      <c r="AK48" s="100"/>
      <c r="AL48" s="100"/>
      <c r="AM48" s="100"/>
      <c r="AN48" s="101"/>
    </row>
    <row r="49" spans="1:40" x14ac:dyDescent="0.25">
      <c r="A49" s="40">
        <v>48</v>
      </c>
      <c r="B49" s="41" t="s">
        <v>2</v>
      </c>
      <c r="C49" s="41" t="s">
        <v>85</v>
      </c>
      <c r="D49" s="41" t="s">
        <v>87</v>
      </c>
      <c r="E49" s="42" t="s">
        <v>71</v>
      </c>
      <c r="F49" s="60">
        <v>-704202705</v>
      </c>
      <c r="G49" s="61">
        <v>-475977097</v>
      </c>
      <c r="H49" s="61">
        <v>-363442946</v>
      </c>
      <c r="I49" s="61">
        <v>-437247860</v>
      </c>
      <c r="J49" s="61">
        <v>-463935172</v>
      </c>
      <c r="K49" s="62">
        <v>-550980040</v>
      </c>
      <c r="L49" s="66">
        <f>IFERROR((All[[#This Row],[2016]]/F$42),"")</f>
        <v>-6.890035815730354E-2</v>
      </c>
      <c r="M49" s="67">
        <f>IFERROR((All[[#This Row],[2017]]/G$42),"")</f>
        <v>-3.9909444825164488E-2</v>
      </c>
      <c r="N49" s="67">
        <f>IFERROR((All[[#This Row],[2018]]/H$42),"")</f>
        <v>-2.7095731252226848E-2</v>
      </c>
      <c r="O49" s="67">
        <f>IFERROR((All[[#This Row],[2019]]/I$42),"")</f>
        <v>-2.824522001421852E-2</v>
      </c>
      <c r="P49" s="67">
        <f>IFERROR((All[[#This Row],[2020]]/J$42),"")</f>
        <v>-2.6199062873486528E-2</v>
      </c>
      <c r="Q49" s="68">
        <f>IFERROR((All[[#This Row],[2021]]/K$42),"")</f>
        <v>-2.601078302920316E-2</v>
      </c>
      <c r="R49" s="72">
        <f>IFERROR(((All[[#This Row],[2017]]-All[[#This Row],[2016]])/All[[#This Row],[2016]]),"")</f>
        <v>-0.3240907857631703</v>
      </c>
      <c r="S49" s="73">
        <f>IFERROR(((All[[#This Row],[2018]]-All[[#This Row],[2017]])/All[[#This Row],[2017]]),"")</f>
        <v>-0.23642765945942143</v>
      </c>
      <c r="T49" s="73">
        <f>IFERROR(((All[[#This Row],[2019]]-All[[#This Row],[2018]])/All[[#This Row],[2018]]),"")</f>
        <v>0.2030715269405724</v>
      </c>
      <c r="U49" s="73">
        <f>IFERROR(((All[[#This Row],[2020]]-All[[#This Row],[2019]])/All[[#This Row],[2019]]),"")</f>
        <v>6.1034745830431281E-2</v>
      </c>
      <c r="V49" s="74">
        <f>IFERROR(((All[[#This Row],[2021]]-All[[#This Row],[2020]])/All[[#This Row],[2020]]),"")</f>
        <v>0.18762291210807358</v>
      </c>
      <c r="W49" s="84"/>
      <c r="X49" s="85"/>
      <c r="Y49" s="85"/>
      <c r="Z49" s="85"/>
      <c r="AA49" s="85"/>
      <c r="AB49" s="86"/>
      <c r="AC49" s="93"/>
      <c r="AD49" s="94"/>
      <c r="AE49" s="94"/>
      <c r="AF49" s="94"/>
      <c r="AG49" s="94"/>
      <c r="AH49" s="95"/>
      <c r="AI49" s="99"/>
      <c r="AJ49" s="100"/>
      <c r="AK49" s="100"/>
      <c r="AL49" s="100"/>
      <c r="AM49" s="100"/>
      <c r="AN49" s="101"/>
    </row>
    <row r="50" spans="1:40" x14ac:dyDescent="0.25">
      <c r="A50" s="40">
        <v>49</v>
      </c>
      <c r="B50" s="41" t="s">
        <v>2</v>
      </c>
      <c r="C50" s="41" t="s">
        <v>85</v>
      </c>
      <c r="D50" s="41" t="s">
        <v>87</v>
      </c>
      <c r="E50" s="42" t="s">
        <v>72</v>
      </c>
      <c r="F50" s="60">
        <v>155760050</v>
      </c>
      <c r="G50" s="61">
        <v>350525781</v>
      </c>
      <c r="H50" s="61">
        <v>816333813</v>
      </c>
      <c r="I50" s="61">
        <v>510079616</v>
      </c>
      <c r="J50" s="61">
        <v>57215667</v>
      </c>
      <c r="K50" s="62">
        <v>103935665</v>
      </c>
      <c r="L50" s="66">
        <f>IFERROR((All[[#This Row],[2016]]/F$42),"")</f>
        <v>1.5239821084753582E-2</v>
      </c>
      <c r="M50" s="67">
        <f>IFERROR((All[[#This Row],[2017]]/G$42),"")</f>
        <v>2.9390677418701917E-2</v>
      </c>
      <c r="N50" s="67">
        <f>IFERROR((All[[#This Row],[2018]]/H$42),"")</f>
        <v>6.0860065802882876E-2</v>
      </c>
      <c r="O50" s="67">
        <f>IFERROR((All[[#This Row],[2019]]/I$42),"")</f>
        <v>3.2949986258796318E-2</v>
      </c>
      <c r="P50" s="67">
        <f>IFERROR((All[[#This Row],[2020]]/J$42),"")</f>
        <v>3.2310481023013885E-3</v>
      </c>
      <c r="Q50" s="68">
        <f>IFERROR((All[[#This Row],[2021]]/K$42),"")</f>
        <v>4.9066170007010506E-3</v>
      </c>
      <c r="R50" s="72">
        <f>IFERROR(((All[[#This Row],[2017]]-All[[#This Row],[2016]])/All[[#This Row],[2016]]),"")</f>
        <v>1.2504216004039548</v>
      </c>
      <c r="S50" s="73">
        <f>IFERROR(((All[[#This Row],[2018]]-All[[#This Row],[2017]])/All[[#This Row],[2017]]),"")</f>
        <v>1.3288838004186632</v>
      </c>
      <c r="T50" s="73">
        <f>IFERROR(((All[[#This Row],[2019]]-All[[#This Row],[2018]])/All[[#This Row],[2018]]),"")</f>
        <v>-0.37515804456822127</v>
      </c>
      <c r="U50" s="73">
        <f>IFERROR(((All[[#This Row],[2020]]-All[[#This Row],[2019]])/All[[#This Row],[2019]]),"")</f>
        <v>-0.88782992849492737</v>
      </c>
      <c r="V50" s="74">
        <f>IFERROR(((All[[#This Row],[2021]]-All[[#This Row],[2020]])/All[[#This Row],[2020]]),"")</f>
        <v>0.81655952730569403</v>
      </c>
      <c r="W50" s="84"/>
      <c r="X50" s="85"/>
      <c r="Y50" s="85"/>
      <c r="Z50" s="85"/>
      <c r="AA50" s="85"/>
      <c r="AB50" s="86"/>
      <c r="AC50" s="93"/>
      <c r="AD50" s="94"/>
      <c r="AE50" s="94"/>
      <c r="AF50" s="94"/>
      <c r="AG50" s="94"/>
      <c r="AH50" s="95"/>
      <c r="AI50" s="99"/>
      <c r="AJ50" s="100"/>
      <c r="AK50" s="100"/>
      <c r="AL50" s="100"/>
      <c r="AM50" s="100"/>
      <c r="AN50" s="101"/>
    </row>
    <row r="51" spans="1:40" x14ac:dyDescent="0.25">
      <c r="A51" s="40">
        <v>50</v>
      </c>
      <c r="B51" s="41" t="s">
        <v>2</v>
      </c>
      <c r="C51" s="41" t="s">
        <v>85</v>
      </c>
      <c r="D51" s="41" t="s">
        <v>87</v>
      </c>
      <c r="E51" s="42" t="s">
        <v>73</v>
      </c>
      <c r="F51" s="60">
        <v>-159172507</v>
      </c>
      <c r="G51" s="61">
        <v>-173712269</v>
      </c>
      <c r="H51" s="61">
        <v>-91164041</v>
      </c>
      <c r="I51" s="61">
        <v>-47541553</v>
      </c>
      <c r="J51" s="61">
        <v>-21559014</v>
      </c>
      <c r="K51" s="62">
        <v>-58791781</v>
      </c>
      <c r="L51" s="66">
        <f>IFERROR((All[[#This Row],[2016]]/F$42),"")</f>
        <v>-1.5573701525466171E-2</v>
      </c>
      <c r="M51" s="67">
        <f>IFERROR((All[[#This Row],[2017]]/G$42),"")</f>
        <v>-1.4565323119128212E-2</v>
      </c>
      <c r="N51" s="67">
        <f>IFERROR((All[[#This Row],[2018]]/H$42),"")</f>
        <v>-6.7965450478243419E-3</v>
      </c>
      <c r="O51" s="67">
        <f>IFERROR((All[[#This Row],[2019]]/I$42),"")</f>
        <v>-3.0710764926388215E-3</v>
      </c>
      <c r="P51" s="67">
        <f>IFERROR((All[[#This Row],[2020]]/J$42),"")</f>
        <v>-1.2174674337395921E-3</v>
      </c>
      <c r="Q51" s="68">
        <f>IFERROR((All[[#This Row],[2021]]/K$42),"")</f>
        <v>-2.7754549139228871E-3</v>
      </c>
      <c r="R51" s="72">
        <f>IFERROR(((All[[#This Row],[2017]]-All[[#This Row],[2016]])/All[[#This Row],[2016]]),"")</f>
        <v>9.1345938278147493E-2</v>
      </c>
      <c r="S51" s="73">
        <f>IFERROR(((All[[#This Row],[2018]]-All[[#This Row],[2017]])/All[[#This Row],[2017]]),"")</f>
        <v>-0.47520090823291244</v>
      </c>
      <c r="T51" s="73">
        <f>IFERROR(((All[[#This Row],[2019]]-All[[#This Row],[2018]])/All[[#This Row],[2018]]),"")</f>
        <v>-0.47850542298799587</v>
      </c>
      <c r="U51" s="73">
        <f>IFERROR(((All[[#This Row],[2020]]-All[[#This Row],[2019]])/All[[#This Row],[2019]]),"")</f>
        <v>-0.54652272297457338</v>
      </c>
      <c r="V51" s="74">
        <f>IFERROR(((All[[#This Row],[2021]]-All[[#This Row],[2020]])/All[[#This Row],[2020]]),"")</f>
        <v>1.7270162262522766</v>
      </c>
      <c r="W51" s="84"/>
      <c r="X51" s="85"/>
      <c r="Y51" s="85"/>
      <c r="Z51" s="85"/>
      <c r="AA51" s="85"/>
      <c r="AB51" s="86"/>
      <c r="AC51" s="93"/>
      <c r="AD51" s="94"/>
      <c r="AE51" s="94"/>
      <c r="AF51" s="94"/>
      <c r="AG51" s="94"/>
      <c r="AH51" s="95"/>
      <c r="AI51" s="99"/>
      <c r="AJ51" s="100"/>
      <c r="AK51" s="100"/>
      <c r="AL51" s="100"/>
      <c r="AM51" s="100"/>
      <c r="AN51" s="101"/>
    </row>
    <row r="52" spans="1:40" x14ac:dyDescent="0.25">
      <c r="A52" s="40">
        <v>51</v>
      </c>
      <c r="B52" s="41" t="s">
        <v>2</v>
      </c>
      <c r="C52" s="41" t="s">
        <v>85</v>
      </c>
      <c r="D52" s="41" t="s">
        <v>87</v>
      </c>
      <c r="E52" s="42" t="s">
        <v>74</v>
      </c>
      <c r="F52" s="60">
        <v>40789882</v>
      </c>
      <c r="G52" s="61">
        <v>6139834</v>
      </c>
      <c r="H52" s="61">
        <v>0</v>
      </c>
      <c r="I52" s="61">
        <v>0</v>
      </c>
      <c r="J52" s="61">
        <v>0</v>
      </c>
      <c r="K52" s="62">
        <v>0</v>
      </c>
      <c r="L52" s="66">
        <f>IFERROR((All[[#This Row],[2016]]/F$42),"")</f>
        <v>3.9909495647196475E-3</v>
      </c>
      <c r="M52" s="67">
        <f>IFERROR((All[[#This Row],[2017]]/G$42),"")</f>
        <v>5.1480915321996891E-4</v>
      </c>
      <c r="N52" s="67">
        <f>IFERROR((All[[#This Row],[2018]]/H$42),"")</f>
        <v>0</v>
      </c>
      <c r="O52" s="67">
        <f>IFERROR((All[[#This Row],[2019]]/I$42),"")</f>
        <v>0</v>
      </c>
      <c r="P52" s="67">
        <f>IFERROR((All[[#This Row],[2020]]/J$42),"")</f>
        <v>0</v>
      </c>
      <c r="Q52" s="68">
        <f>IFERROR((All[[#This Row],[2021]]/K$42),"")</f>
        <v>0</v>
      </c>
      <c r="R52" s="72">
        <f>IFERROR(((All[[#This Row],[2017]]-All[[#This Row],[2016]])/All[[#This Row],[2016]]),"")</f>
        <v>-0.84947654420770324</v>
      </c>
      <c r="S52" s="73">
        <f>IFERROR(((All[[#This Row],[2018]]-All[[#This Row],[2017]])/All[[#This Row],[2017]]),"")</f>
        <v>-1</v>
      </c>
      <c r="T52" s="73" t="str">
        <f>IFERROR(((All[[#This Row],[2019]]-All[[#This Row],[2018]])/All[[#This Row],[2018]]),"")</f>
        <v/>
      </c>
      <c r="U52" s="73" t="str">
        <f>IFERROR(((All[[#This Row],[2020]]-All[[#This Row],[2019]])/All[[#This Row],[2019]]),"")</f>
        <v/>
      </c>
      <c r="V52" s="74" t="str">
        <f>IFERROR(((All[[#This Row],[2021]]-All[[#This Row],[2020]])/All[[#This Row],[2020]]),"")</f>
        <v/>
      </c>
      <c r="W52" s="84"/>
      <c r="X52" s="85"/>
      <c r="Y52" s="85"/>
      <c r="Z52" s="85"/>
      <c r="AA52" s="85"/>
      <c r="AB52" s="86"/>
      <c r="AC52" s="93"/>
      <c r="AD52" s="94"/>
      <c r="AE52" s="94"/>
      <c r="AF52" s="94"/>
      <c r="AG52" s="94"/>
      <c r="AH52" s="95"/>
      <c r="AI52" s="99"/>
      <c r="AJ52" s="100"/>
      <c r="AK52" s="100"/>
      <c r="AL52" s="100"/>
      <c r="AM52" s="100"/>
      <c r="AN52" s="101"/>
    </row>
    <row r="53" spans="1:40" x14ac:dyDescent="0.25">
      <c r="A53" s="40">
        <v>52</v>
      </c>
      <c r="B53" s="41" t="s">
        <v>2</v>
      </c>
      <c r="C53" s="41" t="s">
        <v>85</v>
      </c>
      <c r="D53" s="41" t="s">
        <v>87</v>
      </c>
      <c r="E53" s="42" t="s">
        <v>75</v>
      </c>
      <c r="F53" s="60">
        <v>-118382625</v>
      </c>
      <c r="G53" s="61">
        <v>-167572435</v>
      </c>
      <c r="H53" s="61">
        <v>-91164041</v>
      </c>
      <c r="I53" s="61">
        <v>-47541553</v>
      </c>
      <c r="J53" s="61">
        <v>-21559014</v>
      </c>
      <c r="K53" s="62">
        <v>-58791781</v>
      </c>
      <c r="L53" s="66">
        <f>IFERROR((All[[#This Row],[2016]]/F$42),"")</f>
        <v>-1.1582751960746523E-2</v>
      </c>
      <c r="M53" s="67">
        <f>IFERROR((All[[#This Row],[2017]]/G$42),"")</f>
        <v>-1.4050513965908245E-2</v>
      </c>
      <c r="N53" s="67">
        <f>IFERROR((All[[#This Row],[2018]]/H$42),"")</f>
        <v>-6.7965450478243419E-3</v>
      </c>
      <c r="O53" s="67">
        <f>IFERROR((All[[#This Row],[2019]]/I$42),"")</f>
        <v>-3.0710764926388215E-3</v>
      </c>
      <c r="P53" s="67">
        <f>IFERROR((All[[#This Row],[2020]]/J$42),"")</f>
        <v>-1.2174674337395921E-3</v>
      </c>
      <c r="Q53" s="68">
        <f>IFERROR((All[[#This Row],[2021]]/K$42),"")</f>
        <v>-2.7754549139228871E-3</v>
      </c>
      <c r="R53" s="72">
        <f>IFERROR(((All[[#This Row],[2017]]-All[[#This Row],[2016]])/All[[#This Row],[2016]]),"")</f>
        <v>0.41551545254212768</v>
      </c>
      <c r="S53" s="73">
        <f>IFERROR(((All[[#This Row],[2018]]-All[[#This Row],[2017]])/All[[#This Row],[2017]]),"")</f>
        <v>-0.45597233220368255</v>
      </c>
      <c r="T53" s="73">
        <f>IFERROR(((All[[#This Row],[2019]]-All[[#This Row],[2018]])/All[[#This Row],[2018]]),"")</f>
        <v>-0.47850542298799587</v>
      </c>
      <c r="U53" s="73">
        <f>IFERROR(((All[[#This Row],[2020]]-All[[#This Row],[2019]])/All[[#This Row],[2019]]),"")</f>
        <v>-0.54652272297457338</v>
      </c>
      <c r="V53" s="74">
        <f>IFERROR(((All[[#This Row],[2021]]-All[[#This Row],[2020]])/All[[#This Row],[2020]]),"")</f>
        <v>1.7270162262522766</v>
      </c>
      <c r="W53" s="84"/>
      <c r="X53" s="85"/>
      <c r="Y53" s="85"/>
      <c r="Z53" s="85"/>
      <c r="AA53" s="85"/>
      <c r="AB53" s="86"/>
      <c r="AC53" s="93"/>
      <c r="AD53" s="94"/>
      <c r="AE53" s="94"/>
      <c r="AF53" s="94"/>
      <c r="AG53" s="94"/>
      <c r="AH53" s="95"/>
      <c r="AI53" s="99"/>
      <c r="AJ53" s="100"/>
      <c r="AK53" s="100"/>
      <c r="AL53" s="100"/>
      <c r="AM53" s="100"/>
      <c r="AN53" s="101"/>
    </row>
    <row r="54" spans="1:40" x14ac:dyDescent="0.25">
      <c r="A54" s="43">
        <v>53</v>
      </c>
      <c r="B54" s="44" t="s">
        <v>2</v>
      </c>
      <c r="C54" s="44" t="s">
        <v>85</v>
      </c>
      <c r="D54" s="44" t="s">
        <v>86</v>
      </c>
      <c r="E54" s="45" t="s">
        <v>76</v>
      </c>
      <c r="F54" s="63">
        <f>SUM(F42:F52)</f>
        <v>1878889916</v>
      </c>
      <c r="G54" s="64">
        <f>SUM(G42:G52)</f>
        <v>2334290683</v>
      </c>
      <c r="H54" s="64">
        <f t="shared" ref="H54:K54" si="9">SUM(H42:H52)</f>
        <v>2862490686</v>
      </c>
      <c r="I54" s="64">
        <f t="shared" si="9"/>
        <v>2893616867</v>
      </c>
      <c r="J54" s="64">
        <f t="shared" si="9"/>
        <v>3988930144</v>
      </c>
      <c r="K54" s="65">
        <f t="shared" si="9"/>
        <v>5272115276</v>
      </c>
      <c r="L54" s="66">
        <f>IFERROR((All[[#This Row],[2016]]/F$42),"")</f>
        <v>0.18383369906332006</v>
      </c>
      <c r="M54" s="67">
        <f>IFERROR((All[[#This Row],[2017]]/G$42),"")</f>
        <v>0.19572421825809833</v>
      </c>
      <c r="N54" s="67">
        <f>IFERROR((All[[#This Row],[2018]]/H$42),"")</f>
        <v>0.21340702631179548</v>
      </c>
      <c r="O54" s="67">
        <f>IFERROR((All[[#This Row],[2019]]/I$42),"")</f>
        <v>0.18692108646402222</v>
      </c>
      <c r="P54" s="67">
        <f>IFERROR((All[[#This Row],[2020]]/J$42),"")</f>
        <v>0.22526041987737389</v>
      </c>
      <c r="Q54" s="68">
        <f>IFERROR((All[[#This Row],[2021]]/K$42),"")</f>
        <v>0.24888714035627052</v>
      </c>
      <c r="R54" s="72">
        <f>IFERROR(((All[[#This Row],[2017]]-All[[#This Row],[2016]])/All[[#This Row],[2016]]),"")</f>
        <v>0.24237756726562792</v>
      </c>
      <c r="S54" s="73">
        <f>IFERROR(((All[[#This Row],[2018]]-All[[#This Row],[2017]])/All[[#This Row],[2017]]),"")</f>
        <v>0.22627858940051299</v>
      </c>
      <c r="T54" s="73">
        <f>IFERROR(((All[[#This Row],[2019]]-All[[#This Row],[2018]])/All[[#This Row],[2018]]),"")</f>
        <v>1.0873810403028854E-2</v>
      </c>
      <c r="U54" s="73">
        <f>IFERROR(((All[[#This Row],[2020]]-All[[#This Row],[2019]])/All[[#This Row],[2019]]),"")</f>
        <v>0.37852740267428087</v>
      </c>
      <c r="V54" s="74">
        <f>IFERROR(((All[[#This Row],[2021]]-All[[#This Row],[2020]])/All[[#This Row],[2020]]),"")</f>
        <v>0.3216865389157339</v>
      </c>
      <c r="W54" s="84"/>
      <c r="X54" s="85"/>
      <c r="Y54" s="85"/>
      <c r="Z54" s="85"/>
      <c r="AA54" s="85"/>
      <c r="AB54" s="86"/>
      <c r="AC54" s="93"/>
      <c r="AD54" s="94"/>
      <c r="AE54" s="94"/>
      <c r="AF54" s="94"/>
      <c r="AG54" s="94"/>
      <c r="AH54" s="95"/>
      <c r="AI54" s="99"/>
      <c r="AJ54" s="100"/>
      <c r="AK54" s="100"/>
      <c r="AL54" s="100"/>
      <c r="AM54" s="100"/>
      <c r="AN54" s="101"/>
    </row>
    <row r="55" spans="1:40" x14ac:dyDescent="0.25">
      <c r="A55" s="40">
        <v>54</v>
      </c>
      <c r="B55" s="41" t="s">
        <v>2</v>
      </c>
      <c r="C55" s="41" t="s">
        <v>85</v>
      </c>
      <c r="D55" s="41" t="s">
        <v>87</v>
      </c>
      <c r="E55" s="42" t="s">
        <v>77</v>
      </c>
      <c r="F55" s="60">
        <v>0</v>
      </c>
      <c r="G55" s="61">
        <v>0</v>
      </c>
      <c r="H55" s="61">
        <v>0</v>
      </c>
      <c r="I55" s="61">
        <v>0</v>
      </c>
      <c r="J55" s="61">
        <v>0</v>
      </c>
      <c r="K55" s="62">
        <v>0</v>
      </c>
      <c r="L55" s="66">
        <f>IFERROR((All[[#This Row],[2016]]/F$42),"")</f>
        <v>0</v>
      </c>
      <c r="M55" s="67">
        <f>IFERROR((All[[#This Row],[2017]]/G$42),"")</f>
        <v>0</v>
      </c>
      <c r="N55" s="67">
        <f>IFERROR((All[[#This Row],[2018]]/H$42),"")</f>
        <v>0</v>
      </c>
      <c r="O55" s="67">
        <f>IFERROR((All[[#This Row],[2019]]/I$42),"")</f>
        <v>0</v>
      </c>
      <c r="P55" s="67">
        <f>IFERROR((All[[#This Row],[2020]]/J$42),"")</f>
        <v>0</v>
      </c>
      <c r="Q55" s="68">
        <f>IFERROR((All[[#This Row],[2021]]/K$42),"")</f>
        <v>0</v>
      </c>
      <c r="R55" s="72" t="str">
        <f>IFERROR(((All[[#This Row],[2017]]-All[[#This Row],[2016]])/All[[#This Row],[2016]]),"")</f>
        <v/>
      </c>
      <c r="S55" s="73" t="str">
        <f>IFERROR(((All[[#This Row],[2018]]-All[[#This Row],[2017]])/All[[#This Row],[2017]]),"")</f>
        <v/>
      </c>
      <c r="T55" s="73" t="str">
        <f>IFERROR(((All[[#This Row],[2019]]-All[[#This Row],[2018]])/All[[#This Row],[2018]]),"")</f>
        <v/>
      </c>
      <c r="U55" s="73" t="str">
        <f>IFERROR(((All[[#This Row],[2020]]-All[[#This Row],[2019]])/All[[#This Row],[2019]]),"")</f>
        <v/>
      </c>
      <c r="V55" s="74" t="str">
        <f>IFERROR(((All[[#This Row],[2021]]-All[[#This Row],[2020]])/All[[#This Row],[2020]]),"")</f>
        <v/>
      </c>
      <c r="W55" s="84"/>
      <c r="X55" s="85"/>
      <c r="Y55" s="85"/>
      <c r="Z55" s="85"/>
      <c r="AA55" s="85"/>
      <c r="AB55" s="86"/>
      <c r="AC55" s="93"/>
      <c r="AD55" s="94"/>
      <c r="AE55" s="94"/>
      <c r="AF55" s="94"/>
      <c r="AG55" s="94"/>
      <c r="AH55" s="95"/>
      <c r="AI55" s="99"/>
      <c r="AJ55" s="100"/>
      <c r="AK55" s="100"/>
      <c r="AL55" s="100"/>
      <c r="AM55" s="100"/>
      <c r="AN55" s="101"/>
    </row>
    <row r="56" spans="1:40" x14ac:dyDescent="0.25">
      <c r="A56" s="40">
        <v>55</v>
      </c>
      <c r="B56" s="41" t="s">
        <v>2</v>
      </c>
      <c r="C56" s="41" t="s">
        <v>85</v>
      </c>
      <c r="D56" s="41" t="s">
        <v>87</v>
      </c>
      <c r="E56" s="42" t="s">
        <v>78</v>
      </c>
      <c r="F56" s="60">
        <v>77127609</v>
      </c>
      <c r="G56" s="61">
        <v>94175889</v>
      </c>
      <c r="H56" s="61">
        <v>256194382</v>
      </c>
      <c r="I56" s="61">
        <v>81858510</v>
      </c>
      <c r="J56" s="61">
        <v>74046389</v>
      </c>
      <c r="K56" s="62">
        <v>98847147</v>
      </c>
      <c r="L56" s="66">
        <f>IFERROR((All[[#This Row],[2016]]/F$42),"")</f>
        <v>7.5462929156406289E-3</v>
      </c>
      <c r="M56" s="67">
        <f>IFERROR((All[[#This Row],[2017]]/G$42),"")</f>
        <v>7.8964039858126101E-3</v>
      </c>
      <c r="N56" s="67">
        <f>IFERROR((All[[#This Row],[2018]]/H$42),"")</f>
        <v>1.9100038119882354E-2</v>
      </c>
      <c r="O56" s="67">
        <f>IFERROR((All[[#This Row],[2019]]/I$42),"")</f>
        <v>5.2878740789860171E-3</v>
      </c>
      <c r="P56" s="67">
        <f>IFERROR((All[[#This Row],[2020]]/J$42),"")</f>
        <v>4.1815023262897627E-3</v>
      </c>
      <c r="Q56" s="68">
        <f>IFERROR((All[[#This Row],[2021]]/K$42),"")</f>
        <v>4.6663971596371265E-3</v>
      </c>
      <c r="R56" s="72">
        <f>IFERROR(((All[[#This Row],[2017]]-All[[#This Row],[2016]])/All[[#This Row],[2016]]),"")</f>
        <v>0.22103991321706862</v>
      </c>
      <c r="S56" s="73">
        <f>IFERROR(((All[[#This Row],[2018]]-All[[#This Row],[2017]])/All[[#This Row],[2017]]),"")</f>
        <v>1.7203818803345727</v>
      </c>
      <c r="T56" s="73">
        <f>IFERROR(((All[[#This Row],[2019]]-All[[#This Row],[2018]])/All[[#This Row],[2018]]),"")</f>
        <v>-0.68048280621547741</v>
      </c>
      <c r="U56" s="73">
        <f>IFERROR(((All[[#This Row],[2020]]-All[[#This Row],[2019]])/All[[#This Row],[2019]]),"")</f>
        <v>-9.5434439253780701E-2</v>
      </c>
      <c r="V56" s="74">
        <f>IFERROR(((All[[#This Row],[2021]]-All[[#This Row],[2020]])/All[[#This Row],[2020]]),"")</f>
        <v>0.33493541460880694</v>
      </c>
      <c r="W56" s="84"/>
      <c r="X56" s="85"/>
      <c r="Y56" s="85"/>
      <c r="Z56" s="85"/>
      <c r="AA56" s="85"/>
      <c r="AB56" s="86"/>
      <c r="AC56" s="93"/>
      <c r="AD56" s="94"/>
      <c r="AE56" s="94"/>
      <c r="AF56" s="94"/>
      <c r="AG56" s="94"/>
      <c r="AH56" s="95"/>
      <c r="AI56" s="99"/>
      <c r="AJ56" s="100"/>
      <c r="AK56" s="100"/>
      <c r="AL56" s="100"/>
      <c r="AM56" s="100"/>
      <c r="AN56" s="101"/>
    </row>
    <row r="57" spans="1:40" x14ac:dyDescent="0.25">
      <c r="A57" s="40">
        <v>56</v>
      </c>
      <c r="B57" s="41" t="s">
        <v>2</v>
      </c>
      <c r="C57" s="41" t="s">
        <v>85</v>
      </c>
      <c r="D57" s="41" t="s">
        <v>87</v>
      </c>
      <c r="E57" s="42" t="s">
        <v>79</v>
      </c>
      <c r="F57" s="60">
        <v>-685718087</v>
      </c>
      <c r="G57" s="61">
        <v>-1278642758</v>
      </c>
      <c r="H57" s="61">
        <v>-1094318864</v>
      </c>
      <c r="I57" s="61">
        <v>-513342379</v>
      </c>
      <c r="J57" s="61">
        <v>-357736072</v>
      </c>
      <c r="K57" s="62">
        <v>-1021989065</v>
      </c>
      <c r="L57" s="66">
        <f>IFERROR((All[[#This Row],[2016]]/F$42),"")</f>
        <v>-6.7091792538969339E-2</v>
      </c>
      <c r="M57" s="67">
        <f>IFERROR((All[[#This Row],[2017]]/G$42),"")</f>
        <v>-0.10721087826101253</v>
      </c>
      <c r="N57" s="67">
        <f>IFERROR((All[[#This Row],[2018]]/H$42),"")</f>
        <v>-8.1584661828011329E-2</v>
      </c>
      <c r="O57" s="67">
        <f>IFERROR((All[[#This Row],[2019]]/I$42),"")</f>
        <v>-3.316075334817499E-2</v>
      </c>
      <c r="P57" s="67">
        <f>IFERROR((All[[#This Row],[2020]]/J$42),"")</f>
        <v>-2.020185234509899E-2</v>
      </c>
      <c r="Q57" s="68">
        <f>IFERROR((All[[#This Row],[2021]]/K$42),"")</f>
        <v>-4.8246277356858894E-2</v>
      </c>
      <c r="R57" s="72">
        <f>IFERROR(((All[[#This Row],[2017]]-All[[#This Row],[2016]])/All[[#This Row],[2016]]),"")</f>
        <v>0.86467701850191969</v>
      </c>
      <c r="S57" s="73">
        <f>IFERROR(((All[[#This Row],[2018]]-All[[#This Row],[2017]])/All[[#This Row],[2017]]),"")</f>
        <v>-0.14415589721738367</v>
      </c>
      <c r="T57" s="73">
        <f>IFERROR(((All[[#This Row],[2019]]-All[[#This Row],[2018]])/All[[#This Row],[2018]]),"")</f>
        <v>-0.530902376000712</v>
      </c>
      <c r="U57" s="73">
        <f>IFERROR(((All[[#This Row],[2020]]-All[[#This Row],[2019]])/All[[#This Row],[2019]]),"")</f>
        <v>-0.30312382800563598</v>
      </c>
      <c r="V57" s="74">
        <f>IFERROR(((All[[#This Row],[2021]]-All[[#This Row],[2020]])/All[[#This Row],[2020]]),"")</f>
        <v>1.8568241924454294</v>
      </c>
      <c r="W57" s="84"/>
      <c r="X57" s="85"/>
      <c r="Y57" s="85"/>
      <c r="Z57" s="85"/>
      <c r="AA57" s="85"/>
      <c r="AB57" s="86"/>
      <c r="AC57" s="93"/>
      <c r="AD57" s="94"/>
      <c r="AE57" s="94"/>
      <c r="AF57" s="94"/>
      <c r="AG57" s="94"/>
      <c r="AH57" s="95"/>
      <c r="AI57" s="99"/>
      <c r="AJ57" s="100"/>
      <c r="AK57" s="100"/>
      <c r="AL57" s="100"/>
      <c r="AM57" s="100"/>
      <c r="AN57" s="101"/>
    </row>
    <row r="58" spans="1:40" x14ac:dyDescent="0.25">
      <c r="A58" s="40">
        <v>57</v>
      </c>
      <c r="B58" s="41" t="s">
        <v>2</v>
      </c>
      <c r="C58" s="41" t="s">
        <v>85</v>
      </c>
      <c r="D58" s="41" t="s">
        <v>87</v>
      </c>
      <c r="E58" s="42" t="s">
        <v>80</v>
      </c>
      <c r="F58" s="60">
        <v>-2450775108</v>
      </c>
      <c r="G58" s="61">
        <v>209867458</v>
      </c>
      <c r="H58" s="61">
        <v>-42507616</v>
      </c>
      <c r="I58" s="61">
        <v>504206862</v>
      </c>
      <c r="J58" s="61">
        <v>51411660</v>
      </c>
      <c r="K58" s="62">
        <v>10166306</v>
      </c>
      <c r="L58" s="66">
        <f>IFERROR((All[[#This Row],[2016]]/F$42),"")</f>
        <v>-0.23978789275483434</v>
      </c>
      <c r="M58" s="67">
        <f>IFERROR((All[[#This Row],[2017]]/G$42),"")</f>
        <v>1.7596841924620011E-2</v>
      </c>
      <c r="N58" s="67">
        <f>IFERROR((All[[#This Row],[2018]]/H$42),"")</f>
        <v>-3.1690667049261096E-3</v>
      </c>
      <c r="O58" s="67">
        <f>IFERROR((All[[#This Row],[2019]]/I$42),"")</f>
        <v>3.2570619670657087E-2</v>
      </c>
      <c r="P58" s="67">
        <f>IFERROR((All[[#This Row],[2020]]/J$42),"")</f>
        <v>2.9032877739442278E-3</v>
      </c>
      <c r="Q58" s="68">
        <f>IFERROR((All[[#This Row],[2021]]/K$42),"")</f>
        <v>4.7993313800348607E-4</v>
      </c>
      <c r="R58" s="72">
        <f>IFERROR(((All[[#This Row],[2017]]-All[[#This Row],[2016]])/All[[#This Row],[2016]]),"")</f>
        <v>-1.0856330951440363</v>
      </c>
      <c r="S58" s="73">
        <f>IFERROR(((All[[#This Row],[2018]]-All[[#This Row],[2017]])/All[[#This Row],[2017]]),"")</f>
        <v>-1.2025450558418638</v>
      </c>
      <c r="T58" s="73">
        <f>IFERROR(((All[[#This Row],[2019]]-All[[#This Row],[2018]])/All[[#This Row],[2018]]),"")</f>
        <v>-12.861565278090401</v>
      </c>
      <c r="U58" s="73">
        <f>IFERROR(((All[[#This Row],[2020]]-All[[#This Row],[2019]])/All[[#This Row],[2019]]),"")</f>
        <v>-0.89803458882715481</v>
      </c>
      <c r="V58" s="74">
        <f>IFERROR(((All[[#This Row],[2021]]-All[[#This Row],[2020]])/All[[#This Row],[2020]]),"")</f>
        <v>-0.80225680322323767</v>
      </c>
      <c r="W58" s="84"/>
      <c r="X58" s="85"/>
      <c r="Y58" s="85"/>
      <c r="Z58" s="85"/>
      <c r="AA58" s="85"/>
      <c r="AB58" s="86"/>
      <c r="AC58" s="93"/>
      <c r="AD58" s="94"/>
      <c r="AE58" s="94"/>
      <c r="AF58" s="94"/>
      <c r="AG58" s="94"/>
      <c r="AH58" s="95"/>
      <c r="AI58" s="99"/>
      <c r="AJ58" s="100"/>
      <c r="AK58" s="100"/>
      <c r="AL58" s="100"/>
      <c r="AM58" s="100"/>
      <c r="AN58" s="101"/>
    </row>
    <row r="59" spans="1:40" x14ac:dyDescent="0.25">
      <c r="A59" s="43">
        <v>58</v>
      </c>
      <c r="B59" s="44" t="s">
        <v>2</v>
      </c>
      <c r="C59" s="44" t="s">
        <v>85</v>
      </c>
      <c r="D59" s="44" t="s">
        <v>86</v>
      </c>
      <c r="E59" s="45" t="s">
        <v>81</v>
      </c>
      <c r="F59" s="63">
        <f>SUM(F54:F58)</f>
        <v>-1180475670</v>
      </c>
      <c r="G59" s="64">
        <f t="shared" ref="G59:K59" si="10">SUM(G54:G58)</f>
        <v>1359691272</v>
      </c>
      <c r="H59" s="64">
        <f t="shared" si="10"/>
        <v>1981858588</v>
      </c>
      <c r="I59" s="64">
        <f t="shared" si="10"/>
        <v>2966339860</v>
      </c>
      <c r="J59" s="64">
        <f t="shared" si="10"/>
        <v>3756652121</v>
      </c>
      <c r="K59" s="65">
        <f t="shared" si="10"/>
        <v>4359139664</v>
      </c>
      <c r="L59" s="66">
        <f>IFERROR((All[[#This Row],[2016]]/F$42),"")</f>
        <v>-0.115499693314843</v>
      </c>
      <c r="M59" s="67">
        <f>IFERROR((All[[#This Row],[2017]]/G$42),"")</f>
        <v>0.11400658590751842</v>
      </c>
      <c r="N59" s="67">
        <f>IFERROR((All[[#This Row],[2018]]/H$42),"")</f>
        <v>0.1477533358987404</v>
      </c>
      <c r="O59" s="67">
        <f>IFERROR((All[[#This Row],[2019]]/I$42),"")</f>
        <v>0.19161882686549034</v>
      </c>
      <c r="P59" s="67">
        <f>IFERROR((All[[#This Row],[2020]]/J$42),"")</f>
        <v>0.21214335763250888</v>
      </c>
      <c r="Q59" s="68">
        <f>IFERROR((All[[#This Row],[2021]]/K$42),"")</f>
        <v>0.20578719329705222</v>
      </c>
      <c r="R59" s="72">
        <f>IFERROR(((All[[#This Row],[2017]]-All[[#This Row],[2016]])/All[[#This Row],[2016]]),"")</f>
        <v>-2.1518164300667038</v>
      </c>
      <c r="S59" s="73">
        <f>IFERROR(((All[[#This Row],[2018]]-All[[#This Row],[2017]])/All[[#This Row],[2017]]),"")</f>
        <v>0.45757984096260346</v>
      </c>
      <c r="T59" s="73">
        <f>IFERROR(((All[[#This Row],[2019]]-All[[#This Row],[2018]])/All[[#This Row],[2018]]),"")</f>
        <v>0.49674647725168575</v>
      </c>
      <c r="U59" s="73">
        <f>IFERROR(((All[[#This Row],[2020]]-All[[#This Row],[2019]])/All[[#This Row],[2019]]),"")</f>
        <v>0.26642674079833861</v>
      </c>
      <c r="V59" s="74">
        <f>IFERROR(((All[[#This Row],[2021]]-All[[#This Row],[2020]])/All[[#This Row],[2020]]),"")</f>
        <v>0.16037884893095217</v>
      </c>
      <c r="W59" s="84"/>
      <c r="X59" s="85"/>
      <c r="Y59" s="85"/>
      <c r="Z59" s="85"/>
      <c r="AA59" s="85"/>
      <c r="AB59" s="86"/>
      <c r="AC59" s="93"/>
      <c r="AD59" s="94"/>
      <c r="AE59" s="94"/>
      <c r="AF59" s="94"/>
      <c r="AG59" s="94"/>
      <c r="AH59" s="95"/>
      <c r="AI59" s="99"/>
      <c r="AJ59" s="100"/>
      <c r="AK59" s="100"/>
      <c r="AL59" s="100"/>
      <c r="AM59" s="100"/>
      <c r="AN59" s="101"/>
    </row>
    <row r="60" spans="1:40" x14ac:dyDescent="0.25">
      <c r="A60" s="40">
        <v>59</v>
      </c>
      <c r="B60" s="41" t="s">
        <v>2</v>
      </c>
      <c r="C60" s="41" t="s">
        <v>85</v>
      </c>
      <c r="D60" s="41" t="s">
        <v>87</v>
      </c>
      <c r="E60" s="42" t="s">
        <v>82</v>
      </c>
      <c r="F60" s="60">
        <v>197613719</v>
      </c>
      <c r="G60" s="61">
        <v>-418095793</v>
      </c>
      <c r="H60" s="61">
        <v>-527258068</v>
      </c>
      <c r="I60" s="61">
        <v>-741198704</v>
      </c>
      <c r="J60" s="61">
        <v>-964958593</v>
      </c>
      <c r="K60" s="62">
        <v>-1122839271</v>
      </c>
      <c r="L60" s="66">
        <f>IFERROR((All[[#This Row],[2016]]/F$42),"")</f>
        <v>1.9334853330188129E-2</v>
      </c>
      <c r="M60" s="67">
        <f>IFERROR((All[[#This Row],[2017]]/G$42),"")</f>
        <v>-3.5056247637828872E-2</v>
      </c>
      <c r="N60" s="67">
        <f>IFERROR((All[[#This Row],[2018]]/H$42),"")</f>
        <v>-3.9308626204830367E-2</v>
      </c>
      <c r="O60" s="67">
        <f>IFERROR((All[[#This Row],[2019]]/I$42),"")</f>
        <v>-4.7879755131868748E-2</v>
      </c>
      <c r="P60" s="67">
        <f>IFERROR((All[[#This Row],[2020]]/J$42),"")</f>
        <v>-5.4492550627996135E-2</v>
      </c>
      <c r="Q60" s="68">
        <f>IFERROR((All[[#This Row],[2021]]/K$42),"")</f>
        <v>-5.300723535220922E-2</v>
      </c>
      <c r="R60" s="72">
        <f>IFERROR(((All[[#This Row],[2017]]-All[[#This Row],[2016]])/All[[#This Row],[2016]]),"")</f>
        <v>-3.1157225070998233</v>
      </c>
      <c r="S60" s="73">
        <f>IFERROR(((All[[#This Row],[2018]]-All[[#This Row],[2017]])/All[[#This Row],[2017]]),"")</f>
        <v>0.26109393308341661</v>
      </c>
      <c r="T60" s="73">
        <f>IFERROR(((All[[#This Row],[2019]]-All[[#This Row],[2018]])/All[[#This Row],[2018]]),"")</f>
        <v>0.40576076305768355</v>
      </c>
      <c r="U60" s="73">
        <f>IFERROR(((All[[#This Row],[2020]]-All[[#This Row],[2019]])/All[[#This Row],[2019]]),"")</f>
        <v>0.3018892070269999</v>
      </c>
      <c r="V60" s="74">
        <f>IFERROR(((All[[#This Row],[2021]]-All[[#This Row],[2020]])/All[[#This Row],[2020]]),"")</f>
        <v>0.1636139406864684</v>
      </c>
      <c r="W60" s="84"/>
      <c r="X60" s="85"/>
      <c r="Y60" s="85"/>
      <c r="Z60" s="85"/>
      <c r="AA60" s="85"/>
      <c r="AB60" s="86"/>
      <c r="AC60" s="93"/>
      <c r="AD60" s="94"/>
      <c r="AE60" s="94"/>
      <c r="AF60" s="94"/>
      <c r="AG60" s="94"/>
      <c r="AH60" s="95"/>
      <c r="AI60" s="99"/>
      <c r="AJ60" s="100"/>
      <c r="AK60" s="100"/>
      <c r="AL60" s="100"/>
      <c r="AM60" s="100"/>
      <c r="AN60" s="101"/>
    </row>
    <row r="61" spans="1:40" x14ac:dyDescent="0.25">
      <c r="A61" s="43">
        <v>60</v>
      </c>
      <c r="B61" s="44" t="s">
        <v>2</v>
      </c>
      <c r="C61" s="44" t="s">
        <v>85</v>
      </c>
      <c r="D61" s="44" t="s">
        <v>86</v>
      </c>
      <c r="E61" s="45" t="s">
        <v>83</v>
      </c>
      <c r="F61" s="63">
        <f>SUM(F59:F60)</f>
        <v>-982861951</v>
      </c>
      <c r="G61" s="64">
        <f>SUM(G59:G60)</f>
        <v>941595479</v>
      </c>
      <c r="H61" s="64">
        <f t="shared" ref="H61:K61" si="11">SUM(H59:H60)</f>
        <v>1454600520</v>
      </c>
      <c r="I61" s="64">
        <f t="shared" si="11"/>
        <v>2225141156</v>
      </c>
      <c r="J61" s="64">
        <f t="shared" si="11"/>
        <v>2791693528</v>
      </c>
      <c r="K61" s="65">
        <f t="shared" si="11"/>
        <v>3236300393</v>
      </c>
      <c r="L61" s="66">
        <f>IFERROR((All[[#This Row],[2016]]/F$42),"")</f>
        <v>-9.6164839984654873E-2</v>
      </c>
      <c r="M61" s="67">
        <f>IFERROR((All[[#This Row],[2017]]/G$42),"")</f>
        <v>7.8950338269689543E-2</v>
      </c>
      <c r="N61" s="67">
        <f>IFERROR((All[[#This Row],[2018]]/H$42),"")</f>
        <v>0.10844470969391004</v>
      </c>
      <c r="O61" s="67">
        <f>IFERROR((All[[#This Row],[2019]]/I$42),"")</f>
        <v>0.1437390717336216</v>
      </c>
      <c r="P61" s="67">
        <f>IFERROR((All[[#This Row],[2020]]/J$42),"")</f>
        <v>0.15765080700451273</v>
      </c>
      <c r="Q61" s="68">
        <f>IFERROR((All[[#This Row],[2021]]/K$42),"")</f>
        <v>0.152779957944843</v>
      </c>
      <c r="R61" s="72">
        <f>IFERROR(((All[[#This Row],[2017]]-All[[#This Row],[2016]])/All[[#This Row],[2016]]),"")</f>
        <v>-1.9580139693493943</v>
      </c>
      <c r="S61" s="73">
        <f>IFERROR(((All[[#This Row],[2018]]-All[[#This Row],[2017]])/All[[#This Row],[2017]]),"")</f>
        <v>0.54482530177908806</v>
      </c>
      <c r="T61" s="73">
        <f>IFERROR(((All[[#This Row],[2019]]-All[[#This Row],[2018]])/All[[#This Row],[2018]]),"")</f>
        <v>0.52972663312398649</v>
      </c>
      <c r="U61" s="73">
        <f>IFERROR(((All[[#This Row],[2020]]-All[[#This Row],[2019]])/All[[#This Row],[2019]]),"")</f>
        <v>0.25461412660150357</v>
      </c>
      <c r="V61" s="74">
        <f>IFERROR(((All[[#This Row],[2021]]-All[[#This Row],[2020]])/All[[#This Row],[2020]]),"")</f>
        <v>0.15926062819600448</v>
      </c>
      <c r="W61" s="84"/>
      <c r="X61" s="85"/>
      <c r="Y61" s="85"/>
      <c r="Z61" s="85"/>
      <c r="AA61" s="85"/>
      <c r="AB61" s="86"/>
      <c r="AC61" s="93"/>
      <c r="AD61" s="94"/>
      <c r="AE61" s="94"/>
      <c r="AF61" s="94"/>
      <c r="AG61" s="94"/>
      <c r="AH61" s="95"/>
      <c r="AI61" s="99"/>
      <c r="AJ61" s="100"/>
      <c r="AK61" s="100"/>
      <c r="AL61" s="100"/>
      <c r="AM61" s="100"/>
      <c r="AN61" s="101"/>
    </row>
    <row r="62" spans="1:40" x14ac:dyDescent="0.25">
      <c r="A62" s="40">
        <v>61</v>
      </c>
      <c r="B62" s="41" t="s">
        <v>2</v>
      </c>
      <c r="C62" s="41" t="s">
        <v>85</v>
      </c>
      <c r="D62" s="41" t="s">
        <v>87</v>
      </c>
      <c r="E62" s="42" t="s">
        <v>84</v>
      </c>
      <c r="F62" s="60">
        <v>0</v>
      </c>
      <c r="G62" s="61">
        <v>0</v>
      </c>
      <c r="H62" s="61">
        <v>0</v>
      </c>
      <c r="I62" s="61">
        <v>0</v>
      </c>
      <c r="J62" s="61">
        <v>12.24</v>
      </c>
      <c r="K62" s="62">
        <v>14.75</v>
      </c>
      <c r="L62" s="66">
        <f>IFERROR((All[[#This Row],[2016]]/F$42),"")</f>
        <v>0</v>
      </c>
      <c r="M62" s="67">
        <f>IFERROR((All[[#This Row],[2017]]/G$42),"")</f>
        <v>0</v>
      </c>
      <c r="N62" s="67">
        <f>IFERROR((All[[#This Row],[2018]]/H$42),"")</f>
        <v>0</v>
      </c>
      <c r="O62" s="67">
        <f>IFERROR((All[[#This Row],[2019]]/I$42),"")</f>
        <v>0</v>
      </c>
      <c r="P62" s="67">
        <f>IFERROR((All[[#This Row],[2020]]/J$42),"")</f>
        <v>6.9120978301570787E-10</v>
      </c>
      <c r="Q62" s="68">
        <f>IFERROR((All[[#This Row],[2021]]/K$42),"")</f>
        <v>6.9632114020091663E-10</v>
      </c>
      <c r="R62" s="72" t="str">
        <f>IFERROR(((All[[#This Row],[2017]]-All[[#This Row],[2016]])/All[[#This Row],[2016]]),"")</f>
        <v/>
      </c>
      <c r="S62" s="73" t="str">
        <f>IFERROR(((All[[#This Row],[2018]]-All[[#This Row],[2017]])/All[[#This Row],[2017]]),"")</f>
        <v/>
      </c>
      <c r="T62" s="73" t="str">
        <f>IFERROR(((All[[#This Row],[2019]]-All[[#This Row],[2018]])/All[[#This Row],[2018]]),"")</f>
        <v/>
      </c>
      <c r="U62" s="73" t="str">
        <f>IFERROR(((All[[#This Row],[2020]]-All[[#This Row],[2019]])/All[[#This Row],[2019]]),"")</f>
        <v/>
      </c>
      <c r="V62" s="74">
        <f>IFERROR(((All[[#This Row],[2021]]-All[[#This Row],[2020]])/All[[#This Row],[2020]]),"")</f>
        <v>0.20506535947712415</v>
      </c>
      <c r="W62" s="84"/>
      <c r="X62" s="85"/>
      <c r="Y62" s="85"/>
      <c r="Z62" s="85"/>
      <c r="AA62" s="85"/>
      <c r="AB62" s="86"/>
      <c r="AC62" s="93"/>
      <c r="AD62" s="94"/>
      <c r="AE62" s="94"/>
      <c r="AF62" s="94"/>
      <c r="AG62" s="94"/>
      <c r="AH62" s="95"/>
      <c r="AI62" s="99"/>
      <c r="AJ62" s="100"/>
      <c r="AK62" s="100"/>
      <c r="AL62" s="100"/>
      <c r="AM62" s="100"/>
      <c r="AN62" s="101"/>
    </row>
    <row r="63" spans="1:40" x14ac:dyDescent="0.25">
      <c r="A63" s="46">
        <f t="shared" ref="A63:A64" si="12">A62+1</f>
        <v>62</v>
      </c>
      <c r="B63" s="41" t="s">
        <v>2</v>
      </c>
      <c r="C63" s="47" t="s">
        <v>56</v>
      </c>
      <c r="D63" s="47" t="s">
        <v>89</v>
      </c>
      <c r="E63" s="48" t="s">
        <v>57</v>
      </c>
      <c r="F63" s="78"/>
      <c r="G63" s="79"/>
      <c r="H63" s="79"/>
      <c r="I63" s="79"/>
      <c r="J63" s="79"/>
      <c r="K63" s="80"/>
      <c r="L63" s="66"/>
      <c r="M63" s="67"/>
      <c r="N63" s="67"/>
      <c r="O63" s="67"/>
      <c r="P63" s="67"/>
      <c r="Q63" s="68"/>
      <c r="R63" s="72"/>
      <c r="S63" s="73"/>
      <c r="T63" s="73"/>
      <c r="U63" s="73"/>
      <c r="V63" s="74"/>
      <c r="W63" s="87">
        <f>F15-F24</f>
        <v>5286038210</v>
      </c>
      <c r="X63" s="88">
        <f t="shared" ref="X63:AB63" si="13">G15-G24</f>
        <v>6063627865</v>
      </c>
      <c r="Y63" s="88">
        <f t="shared" si="13"/>
        <v>5822650285</v>
      </c>
      <c r="Z63" s="88">
        <f t="shared" si="13"/>
        <v>5297139735</v>
      </c>
      <c r="AA63" s="88">
        <f t="shared" si="13"/>
        <v>6829656886</v>
      </c>
      <c r="AB63" s="89">
        <f t="shared" si="13"/>
        <v>3715479085</v>
      </c>
      <c r="AC63" s="93"/>
      <c r="AD63" s="94"/>
      <c r="AE63" s="94"/>
      <c r="AF63" s="94"/>
      <c r="AG63" s="94"/>
      <c r="AH63" s="95"/>
      <c r="AI63" s="99"/>
      <c r="AJ63" s="100"/>
      <c r="AK63" s="100"/>
      <c r="AL63" s="100"/>
      <c r="AM63" s="100"/>
      <c r="AN63" s="101"/>
    </row>
    <row r="64" spans="1:40" x14ac:dyDescent="0.25">
      <c r="A64" s="46">
        <f t="shared" si="12"/>
        <v>63</v>
      </c>
      <c r="B64" s="41" t="s">
        <v>2</v>
      </c>
      <c r="C64" s="47" t="s">
        <v>56</v>
      </c>
      <c r="D64" s="47" t="s">
        <v>89</v>
      </c>
      <c r="E64" s="48" t="s">
        <v>58</v>
      </c>
      <c r="F64" s="78"/>
      <c r="G64" s="79"/>
      <c r="H64" s="79"/>
      <c r="I64" s="79"/>
      <c r="J64" s="79"/>
      <c r="K64" s="80"/>
      <c r="L64" s="66"/>
      <c r="M64" s="67"/>
      <c r="N64" s="67"/>
      <c r="O64" s="67"/>
      <c r="P64" s="67"/>
      <c r="Q64" s="68"/>
      <c r="R64" s="72"/>
      <c r="S64" s="73"/>
      <c r="T64" s="73"/>
      <c r="U64" s="73"/>
      <c r="V64" s="74"/>
      <c r="W64" s="87">
        <f>F14-F24</f>
        <v>-1496727230</v>
      </c>
      <c r="X64" s="88">
        <f t="shared" ref="X64:AB64" si="14">G14-G24</f>
        <v>-1919275223</v>
      </c>
      <c r="Y64" s="88">
        <f t="shared" si="14"/>
        <v>-413153585</v>
      </c>
      <c r="Z64" s="88">
        <f t="shared" si="14"/>
        <v>-1679432364</v>
      </c>
      <c r="AA64" s="88">
        <f t="shared" si="14"/>
        <v>-1012992393</v>
      </c>
      <c r="AB64" s="89">
        <f t="shared" si="14"/>
        <v>-1588100986</v>
      </c>
      <c r="AC64" s="93"/>
      <c r="AD64" s="94"/>
      <c r="AE64" s="94"/>
      <c r="AF64" s="94"/>
      <c r="AG64" s="94"/>
      <c r="AH64" s="95"/>
      <c r="AI64" s="99"/>
      <c r="AJ64" s="100"/>
      <c r="AK64" s="100"/>
      <c r="AL64" s="100"/>
      <c r="AM64" s="100"/>
      <c r="AN64" s="101"/>
    </row>
    <row r="65" spans="1:40" x14ac:dyDescent="0.25">
      <c r="A65" s="46">
        <f t="shared" ref="A65:A66" si="15">A64+1</f>
        <v>64</v>
      </c>
      <c r="B65" s="41" t="s">
        <v>2</v>
      </c>
      <c r="C65" s="47" t="s">
        <v>56</v>
      </c>
      <c r="D65" s="47" t="s">
        <v>88</v>
      </c>
      <c r="E65" s="48" t="s">
        <v>91</v>
      </c>
      <c r="F65" s="78"/>
      <c r="G65" s="79"/>
      <c r="H65" s="79"/>
      <c r="I65" s="79"/>
      <c r="J65" s="79"/>
      <c r="K65" s="80"/>
      <c r="L65" s="66"/>
      <c r="M65" s="67"/>
      <c r="N65" s="67"/>
      <c r="O65" s="67"/>
      <c r="P65" s="67"/>
      <c r="Q65" s="68"/>
      <c r="R65" s="72"/>
      <c r="S65" s="73"/>
      <c r="T65" s="73"/>
      <c r="U65" s="73"/>
      <c r="V65" s="74"/>
      <c r="W65" s="84"/>
      <c r="X65" s="85"/>
      <c r="Y65" s="85"/>
      <c r="Z65" s="85"/>
      <c r="AA65" s="85"/>
      <c r="AB65" s="86"/>
      <c r="AC65" s="93">
        <f>F15/F42</f>
        <v>0.86783785414010861</v>
      </c>
      <c r="AD65" s="94">
        <f t="shared" ref="AD65:AH65" si="16">G15/G42</f>
        <v>0.95586216554627923</v>
      </c>
      <c r="AE65" s="94">
        <f t="shared" si="16"/>
        <v>0.66145454147691696</v>
      </c>
      <c r="AF65" s="94">
        <f t="shared" si="16"/>
        <v>0.68308566861381848</v>
      </c>
      <c r="AG65" s="94">
        <f t="shared" si="16"/>
        <v>0.59139058795966604</v>
      </c>
      <c r="AH65" s="95">
        <f t="shared" si="16"/>
        <v>0.34725101352251708</v>
      </c>
      <c r="AI65" s="99"/>
      <c r="AJ65" s="100"/>
      <c r="AK65" s="100"/>
      <c r="AL65" s="100"/>
      <c r="AM65" s="100"/>
      <c r="AN65" s="101"/>
    </row>
    <row r="66" spans="1:40" x14ac:dyDescent="0.25">
      <c r="A66" s="46">
        <f t="shared" si="15"/>
        <v>65</v>
      </c>
      <c r="B66" s="49" t="s">
        <v>2</v>
      </c>
      <c r="C66" s="47" t="s">
        <v>56</v>
      </c>
      <c r="D66" s="47" t="s">
        <v>88</v>
      </c>
      <c r="E66" s="48" t="s">
        <v>90</v>
      </c>
      <c r="F66" s="78"/>
      <c r="G66" s="79"/>
      <c r="H66" s="79"/>
      <c r="I66" s="79"/>
      <c r="J66" s="79"/>
      <c r="K66" s="80"/>
      <c r="L66" s="66"/>
      <c r="M66" s="67"/>
      <c r="N66" s="67"/>
      <c r="O66" s="67"/>
      <c r="P66" s="67"/>
      <c r="Q66" s="68"/>
      <c r="R66" s="72"/>
      <c r="S66" s="73"/>
      <c r="T66" s="73"/>
      <c r="U66" s="73"/>
      <c r="V66" s="74"/>
      <c r="W66" s="84"/>
      <c r="X66" s="85"/>
      <c r="Y66" s="85"/>
      <c r="Z66" s="85"/>
      <c r="AA66" s="85"/>
      <c r="AB66" s="86"/>
      <c r="AC66" s="93">
        <f>F2/F42</f>
        <v>2.224327323480443E-2</v>
      </c>
      <c r="AD66" s="94">
        <f t="shared" ref="AD66:AH66" si="17">G2/G42</f>
        <v>3.8156897539423737E-2</v>
      </c>
      <c r="AE66" s="94">
        <f t="shared" si="17"/>
        <v>5.5018823176399848E-2</v>
      </c>
      <c r="AF66" s="94">
        <f t="shared" si="17"/>
        <v>1.0239805650933203E-2</v>
      </c>
      <c r="AG66" s="94">
        <f t="shared" si="17"/>
        <v>5.3629397780801495E-2</v>
      </c>
      <c r="AH66" s="95">
        <f t="shared" si="17"/>
        <v>5.776170566448603E-3</v>
      </c>
      <c r="AI66" s="99"/>
      <c r="AJ66" s="100"/>
      <c r="AK66" s="100"/>
      <c r="AL66" s="100"/>
      <c r="AM66" s="100"/>
      <c r="AN66" s="101"/>
    </row>
    <row r="67" spans="1:40" x14ac:dyDescent="0.25">
      <c r="A67" s="46">
        <f t="shared" ref="A67:A68" si="18">A66+1</f>
        <v>66</v>
      </c>
      <c r="B67" s="49" t="s">
        <v>2</v>
      </c>
      <c r="C67" s="47" t="s">
        <v>56</v>
      </c>
      <c r="D67" s="47" t="s">
        <v>92</v>
      </c>
      <c r="E67" s="48" t="s">
        <v>93</v>
      </c>
      <c r="F67" s="78"/>
      <c r="G67" s="79"/>
      <c r="H67" s="79"/>
      <c r="I67" s="79"/>
      <c r="J67" s="79"/>
      <c r="K67" s="80"/>
      <c r="L67" s="66"/>
      <c r="M67" s="67"/>
      <c r="N67" s="67"/>
      <c r="O67" s="67"/>
      <c r="P67" s="67"/>
      <c r="Q67" s="68"/>
      <c r="R67" s="72"/>
      <c r="S67" s="73"/>
      <c r="T67" s="73"/>
      <c r="U67" s="73"/>
      <c r="V67" s="74"/>
      <c r="W67" s="84"/>
      <c r="X67" s="85"/>
      <c r="Y67" s="85"/>
      <c r="Z67" s="85"/>
      <c r="AA67" s="85"/>
      <c r="AB67" s="86"/>
      <c r="AC67" s="93"/>
      <c r="AD67" s="94"/>
      <c r="AE67" s="94"/>
      <c r="AF67" s="94"/>
      <c r="AG67" s="94"/>
      <c r="AH67" s="95"/>
      <c r="AI67" s="99">
        <f>F61/F38</f>
        <v>-0.77550767511130303</v>
      </c>
      <c r="AJ67" s="100">
        <f t="shared" ref="AJ67:AN67" si="19">G61/G38</f>
        <v>0.61844324819253127</v>
      </c>
      <c r="AK67" s="100">
        <f t="shared" si="19"/>
        <v>0.44857081738983334</v>
      </c>
      <c r="AL67" s="100">
        <f t="shared" si="19"/>
        <v>1.2555606514730082</v>
      </c>
      <c r="AM67" s="100">
        <f t="shared" si="19"/>
        <v>1.1548231211150761</v>
      </c>
      <c r="AN67" s="101">
        <f t="shared" si="19"/>
        <v>3.2537830474044975</v>
      </c>
    </row>
    <row r="68" spans="1:40" ht="15.75" thickBot="1" x14ac:dyDescent="0.3">
      <c r="A68" s="50">
        <f t="shared" si="18"/>
        <v>67</v>
      </c>
      <c r="B68" s="51" t="s">
        <v>2</v>
      </c>
      <c r="C68" s="52" t="s">
        <v>56</v>
      </c>
      <c r="D68" s="52" t="s">
        <v>92</v>
      </c>
      <c r="E68" s="53" t="s">
        <v>101</v>
      </c>
      <c r="F68" s="81"/>
      <c r="G68" s="82"/>
      <c r="H68" s="82"/>
      <c r="I68" s="82"/>
      <c r="J68" s="82"/>
      <c r="K68" s="83"/>
      <c r="L68" s="69"/>
      <c r="M68" s="70"/>
      <c r="N68" s="70"/>
      <c r="O68" s="70"/>
      <c r="P68" s="70"/>
      <c r="Q68" s="71"/>
      <c r="R68" s="75"/>
      <c r="S68" s="76"/>
      <c r="T68" s="76"/>
      <c r="U68" s="76"/>
      <c r="V68" s="77"/>
      <c r="W68" s="90"/>
      <c r="X68" s="91"/>
      <c r="Y68" s="91"/>
      <c r="Z68" s="91"/>
      <c r="AA68" s="91"/>
      <c r="AB68" s="92"/>
      <c r="AC68" s="96"/>
      <c r="AD68" s="97"/>
      <c r="AE68" s="97"/>
      <c r="AF68" s="97"/>
      <c r="AG68" s="97"/>
      <c r="AH68" s="98"/>
      <c r="AI68" s="102">
        <f>F61/F33</f>
        <v>-0.12928241583435773</v>
      </c>
      <c r="AJ68" s="103">
        <f t="shared" ref="AJ68:AN68" si="20">G61/G33</f>
        <v>9.5327351231199661E-2</v>
      </c>
      <c r="AK68" s="103">
        <f t="shared" si="20"/>
        <v>0.25838718108449454</v>
      </c>
      <c r="AL68" s="103">
        <f t="shared" si="20"/>
        <v>0.2527930702591038</v>
      </c>
      <c r="AM68" s="103">
        <f t="shared" si="20"/>
        <v>0.34658014142753835</v>
      </c>
      <c r="AN68" s="104">
        <f t="shared" si="20"/>
        <v>0.50876378054948057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B3BC4-FB56-495F-B86E-C5891D245CE1}">
  <dimension ref="A1:M82"/>
  <sheetViews>
    <sheetView tabSelected="1" topLeftCell="D1" workbookViewId="0">
      <selection activeCell="K9" sqref="K9"/>
    </sheetView>
  </sheetViews>
  <sheetFormatPr defaultRowHeight="15" x14ac:dyDescent="0.25"/>
  <cols>
    <col min="1" max="1" width="11.5703125" bestFit="1" customWidth="1"/>
    <col min="2" max="2" width="27.140625" bestFit="1" customWidth="1"/>
    <col min="3" max="3" width="39.28515625" bestFit="1" customWidth="1"/>
    <col min="4" max="4" width="44.28515625" bestFit="1" customWidth="1"/>
    <col min="5" max="10" width="12.7109375" bestFit="1" customWidth="1"/>
    <col min="11" max="11" width="18.140625" customWidth="1"/>
    <col min="13" max="13" width="21.7109375" bestFit="1" customWidth="1"/>
  </cols>
  <sheetData>
    <row r="1" spans="1:13" x14ac:dyDescent="0.25">
      <c r="A1" s="108" t="s">
        <v>131</v>
      </c>
      <c r="B1" t="s">
        <v>132</v>
      </c>
      <c r="K1" t="s">
        <v>135</v>
      </c>
      <c r="M1" t="s">
        <v>136</v>
      </c>
    </row>
    <row r="3" spans="1:13" x14ac:dyDescent="0.25">
      <c r="A3" s="108" t="s">
        <v>133</v>
      </c>
      <c r="E3" s="108" t="s">
        <v>134</v>
      </c>
    </row>
    <row r="4" spans="1:13" x14ac:dyDescent="0.25">
      <c r="A4" s="108" t="s">
        <v>1</v>
      </c>
      <c r="B4" s="108" t="s">
        <v>59</v>
      </c>
      <c r="C4" s="108" t="s">
        <v>60</v>
      </c>
      <c r="D4" s="108" t="s">
        <v>61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</row>
    <row r="5" spans="1:13" x14ac:dyDescent="0.25">
      <c r="A5" t="s">
        <v>2</v>
      </c>
      <c r="B5" t="s">
        <v>3</v>
      </c>
      <c r="C5" t="s">
        <v>15</v>
      </c>
      <c r="D5" t="s">
        <v>47</v>
      </c>
      <c r="E5" s="109">
        <v>8869819850</v>
      </c>
      <c r="F5" s="109">
        <v>11400020740.285259</v>
      </c>
      <c r="G5" s="109">
        <v>8872282684.7782688</v>
      </c>
      <c r="H5" s="109">
        <v>10574452834.191853</v>
      </c>
      <c r="I5" s="109">
        <v>10472393439.990349</v>
      </c>
      <c r="J5" s="109">
        <v>7355733086.7023926</v>
      </c>
    </row>
    <row r="6" spans="1:13" x14ac:dyDescent="0.25">
      <c r="D6" t="s">
        <v>46</v>
      </c>
      <c r="E6" s="109">
        <v>2087054409.2352984</v>
      </c>
      <c r="F6" s="109">
        <v>3417117651.9370384</v>
      </c>
      <c r="G6" s="109">
        <v>2636478814.0687099</v>
      </c>
      <c r="H6" s="109">
        <v>3597880734.7048965</v>
      </c>
      <c r="I6" s="109">
        <v>2629744159.9820266</v>
      </c>
      <c r="J6" s="109">
        <v>2052153015.0593491</v>
      </c>
    </row>
    <row r="7" spans="1:13" x14ac:dyDescent="0.25">
      <c r="D7" t="s">
        <v>48</v>
      </c>
      <c r="E7" s="109">
        <v>3583781639.4040422</v>
      </c>
      <c r="F7" s="109">
        <v>5336392874.9571428</v>
      </c>
      <c r="G7" s="109">
        <v>3049632398.915204</v>
      </c>
      <c r="H7" s="109">
        <v>5277313099.229538</v>
      </c>
      <c r="I7" s="109">
        <v>3642736553.038105</v>
      </c>
      <c r="J7" s="109">
        <v>3640254001.494205</v>
      </c>
    </row>
    <row r="8" spans="1:13" x14ac:dyDescent="0.25">
      <c r="D8" t="s">
        <v>50</v>
      </c>
      <c r="E8" s="109">
        <v>7602441095.8571129</v>
      </c>
      <c r="F8" s="109">
        <v>9877495461.165699</v>
      </c>
      <c r="G8" s="109">
        <v>5629538253.2044439</v>
      </c>
      <c r="H8" s="109">
        <v>8802223708.3959827</v>
      </c>
      <c r="I8" s="109">
        <v>8054972557.684269</v>
      </c>
      <c r="J8" s="109">
        <v>6361106110.6544943</v>
      </c>
    </row>
    <row r="9" spans="1:13" x14ac:dyDescent="0.25">
      <c r="D9" t="s">
        <v>52</v>
      </c>
      <c r="E9" s="109">
        <v>8869819850</v>
      </c>
      <c r="F9" s="109">
        <v>11400020740.285259</v>
      </c>
      <c r="G9" s="109">
        <v>8872282684.7782688</v>
      </c>
      <c r="H9" s="109">
        <v>10574452834.191853</v>
      </c>
      <c r="I9" s="109">
        <v>10472393439.990349</v>
      </c>
      <c r="J9" s="109">
        <v>7355733086.7023926</v>
      </c>
    </row>
    <row r="10" spans="1:13" x14ac:dyDescent="0.25">
      <c r="D10" t="s">
        <v>45</v>
      </c>
      <c r="E10" s="109">
        <v>6782765440.7647018</v>
      </c>
      <c r="F10" s="109">
        <v>7982903088.8771925</v>
      </c>
      <c r="G10" s="109">
        <v>6235803870.4839859</v>
      </c>
      <c r="H10" s="109">
        <v>6976572099.7785501</v>
      </c>
      <c r="I10" s="109">
        <v>7842649279.8730288</v>
      </c>
      <c r="J10" s="109">
        <v>5303580071.3972616</v>
      </c>
    </row>
    <row r="11" spans="1:13" x14ac:dyDescent="0.25">
      <c r="D11" t="s">
        <v>49</v>
      </c>
      <c r="E11" s="109">
        <v>4018659456.4530711</v>
      </c>
      <c r="F11" s="109">
        <v>4541102586.5283451</v>
      </c>
      <c r="G11" s="109">
        <v>2579905853.8589058</v>
      </c>
      <c r="H11" s="109">
        <v>3524910609.6996365</v>
      </c>
      <c r="I11" s="109">
        <v>4412236004.6730509</v>
      </c>
      <c r="J11" s="109">
        <v>2720852108.9865561</v>
      </c>
    </row>
    <row r="12" spans="1:13" x14ac:dyDescent="0.25">
      <c r="D12" t="s">
        <v>51</v>
      </c>
      <c r="E12" s="109">
        <v>1267378754.1428866</v>
      </c>
      <c r="F12" s="109">
        <v>1522525279.334873</v>
      </c>
      <c r="G12" s="109">
        <v>3242744432.4953375</v>
      </c>
      <c r="H12" s="109">
        <v>1772229125.7141168</v>
      </c>
      <c r="I12" s="109">
        <v>2417420882.5948939</v>
      </c>
      <c r="J12" s="109">
        <v>994626975.54665923</v>
      </c>
    </row>
    <row r="13" spans="1:13" x14ac:dyDescent="0.25">
      <c r="E13" s="109"/>
      <c r="F13" s="109"/>
      <c r="G13" s="109"/>
      <c r="H13" s="109"/>
      <c r="I13" s="109"/>
      <c r="J13" s="109"/>
    </row>
    <row r="14" spans="1:13" x14ac:dyDescent="0.25">
      <c r="C14" t="s">
        <v>16</v>
      </c>
      <c r="D14" t="s">
        <v>31</v>
      </c>
      <c r="E14" s="109">
        <v>227758168.02567789</v>
      </c>
      <c r="F14" s="109">
        <v>949945899.25418174</v>
      </c>
      <c r="G14" s="109">
        <v>445161327.51879191</v>
      </c>
      <c r="H14" s="109">
        <v>572082814.33921397</v>
      </c>
      <c r="I14" s="109">
        <v>874781478.61264896</v>
      </c>
      <c r="J14" s="109">
        <v>90087447.115230054</v>
      </c>
    </row>
    <row r="15" spans="1:13" x14ac:dyDescent="0.25">
      <c r="D15" t="s">
        <v>32</v>
      </c>
      <c r="E15" s="109">
        <v>541493663.06104898</v>
      </c>
      <c r="F15" s="109">
        <v>774698823.49862611</v>
      </c>
      <c r="G15" s="109">
        <v>505566090.70957959</v>
      </c>
      <c r="H15" s="109">
        <v>774321336.60481834</v>
      </c>
      <c r="I15" s="109">
        <v>54347353.07537666</v>
      </c>
      <c r="J15" s="109">
        <v>653669039.11647987</v>
      </c>
    </row>
    <row r="16" spans="1:13" x14ac:dyDescent="0.25">
      <c r="D16" t="s">
        <v>20</v>
      </c>
      <c r="E16" s="109">
        <v>220888884.02490342</v>
      </c>
      <c r="F16" s="109">
        <v>13946341.064360727</v>
      </c>
      <c r="G16" s="109">
        <v>101678637.3021628</v>
      </c>
      <c r="H16" s="109">
        <v>870691382.64550889</v>
      </c>
      <c r="I16" s="109">
        <v>39099832.048640266</v>
      </c>
      <c r="J16" s="109">
        <v>537196833.81213892</v>
      </c>
    </row>
    <row r="17" spans="3:10" x14ac:dyDescent="0.25">
      <c r="D17" t="s">
        <v>18</v>
      </c>
      <c r="E17" s="109">
        <v>193186705.02178022</v>
      </c>
      <c r="F17" s="109">
        <v>929932030.89521694</v>
      </c>
      <c r="G17" s="109">
        <v>82975531.098579749</v>
      </c>
      <c r="H17" s="109">
        <v>379236928.60633045</v>
      </c>
      <c r="I17" s="109">
        <v>941063874.57132828</v>
      </c>
      <c r="J17" s="109">
        <v>358344788.42950326</v>
      </c>
    </row>
    <row r="18" spans="3:10" x14ac:dyDescent="0.25">
      <c r="D18" t="s">
        <v>17</v>
      </c>
      <c r="E18" s="109">
        <v>62120567.00700359</v>
      </c>
      <c r="F18" s="109">
        <v>614738594.94981897</v>
      </c>
      <c r="G18" s="109">
        <v>945192391.64408493</v>
      </c>
      <c r="H18" s="109">
        <v>508173455.58569694</v>
      </c>
      <c r="I18" s="109">
        <v>600298289.23860824</v>
      </c>
      <c r="J18" s="109">
        <v>13659047.024610693</v>
      </c>
    </row>
    <row r="19" spans="3:10" x14ac:dyDescent="0.25">
      <c r="D19" t="s">
        <v>19</v>
      </c>
      <c r="E19" s="109">
        <v>841606422.09488428</v>
      </c>
      <c r="F19" s="109">
        <v>133855976.17078991</v>
      </c>
      <c r="G19" s="109">
        <v>555904844.21566367</v>
      </c>
      <c r="H19" s="109">
        <v>493374827.93417394</v>
      </c>
      <c r="I19" s="109">
        <v>120153332.25500691</v>
      </c>
      <c r="J19" s="109">
        <v>399195883.37665713</v>
      </c>
    </row>
    <row r="20" spans="3:10" x14ac:dyDescent="0.25">
      <c r="E20" s="109"/>
      <c r="F20" s="109"/>
      <c r="G20" s="109"/>
      <c r="H20" s="109"/>
      <c r="I20" s="109"/>
      <c r="J20" s="109"/>
    </row>
    <row r="21" spans="3:10" x14ac:dyDescent="0.25">
      <c r="C21" t="s">
        <v>39</v>
      </c>
      <c r="D21" t="s">
        <v>21</v>
      </c>
      <c r="E21" s="109">
        <v>357759805.04033452</v>
      </c>
      <c r="F21" s="109">
        <v>493407935.42244112</v>
      </c>
      <c r="G21" s="109">
        <v>344776388.73762536</v>
      </c>
      <c r="H21" s="109">
        <v>923347989.76542556</v>
      </c>
      <c r="I21" s="109">
        <v>871555042.02713156</v>
      </c>
      <c r="J21" s="109">
        <v>966975322.24094152</v>
      </c>
    </row>
    <row r="22" spans="3:10" x14ac:dyDescent="0.25">
      <c r="D22" t="s">
        <v>26</v>
      </c>
      <c r="E22" s="109">
        <v>872753992.09839594</v>
      </c>
      <c r="F22" s="109">
        <v>983620671.21331322</v>
      </c>
      <c r="G22" s="109">
        <v>25983277.029344544</v>
      </c>
      <c r="H22" s="109">
        <v>877290649.84662521</v>
      </c>
      <c r="I22" s="109">
        <v>932426949.15188515</v>
      </c>
      <c r="J22" s="109">
        <v>247967906.299649</v>
      </c>
    </row>
    <row r="23" spans="3:10" x14ac:dyDescent="0.25">
      <c r="D23" t="s">
        <v>23</v>
      </c>
      <c r="E23" s="109">
        <v>334942436.03776205</v>
      </c>
      <c r="F23" s="109">
        <v>593990745.82551575</v>
      </c>
      <c r="G23" s="109">
        <v>64976325.11671298</v>
      </c>
      <c r="H23" s="109">
        <v>653796000.12389255</v>
      </c>
      <c r="I23" s="109">
        <v>39021793.063411124</v>
      </c>
      <c r="J23" s="109">
        <v>731454241.84420156</v>
      </c>
    </row>
    <row r="24" spans="3:10" x14ac:dyDescent="0.25">
      <c r="D24" t="s">
        <v>28</v>
      </c>
      <c r="E24" s="109">
        <v>377787846.04259253</v>
      </c>
      <c r="F24" s="109">
        <v>995692435.72292745</v>
      </c>
      <c r="G24" s="109">
        <v>477722182.53363323</v>
      </c>
      <c r="H24" s="109">
        <v>24995020.054684967</v>
      </c>
      <c r="I24" s="109">
        <v>76944475.085739374</v>
      </c>
      <c r="J24" s="109">
        <v>108647941.42680098</v>
      </c>
    </row>
    <row r="25" spans="3:10" x14ac:dyDescent="0.25">
      <c r="D25" t="s">
        <v>27</v>
      </c>
      <c r="E25" s="109">
        <v>257784384.02906311</v>
      </c>
      <c r="F25" s="109">
        <v>95396252.378430262</v>
      </c>
      <c r="G25" s="109">
        <v>619534520.56415558</v>
      </c>
      <c r="H25" s="109">
        <v>715685671.22287965</v>
      </c>
      <c r="I25" s="109">
        <v>233621023.34873793</v>
      </c>
      <c r="J25" s="109">
        <v>680936050.00727582</v>
      </c>
    </row>
    <row r="26" spans="3:10" x14ac:dyDescent="0.25">
      <c r="D26" t="s">
        <v>24</v>
      </c>
      <c r="E26" s="109">
        <v>999301227.11266303</v>
      </c>
      <c r="F26" s="109">
        <v>642551803.69936514</v>
      </c>
      <c r="G26" s="109">
        <v>390362980.65151787</v>
      </c>
      <c r="H26" s="109">
        <v>880965838.34009707</v>
      </c>
      <c r="I26" s="109">
        <v>645192106.79397786</v>
      </c>
      <c r="J26" s="109">
        <v>647266714.09121025</v>
      </c>
    </row>
    <row r="27" spans="3:10" x14ac:dyDescent="0.25">
      <c r="D27" t="s">
        <v>22</v>
      </c>
      <c r="E27" s="109">
        <v>150370338.01695302</v>
      </c>
      <c r="F27" s="109">
        <v>615334822.14610565</v>
      </c>
      <c r="G27" s="109">
        <v>638431384.1094929</v>
      </c>
      <c r="H27" s="109">
        <v>956351084.58840978</v>
      </c>
      <c r="I27" s="109">
        <v>463385128.52878284</v>
      </c>
      <c r="J27" s="109">
        <v>123111328.28241499</v>
      </c>
    </row>
    <row r="28" spans="3:10" x14ac:dyDescent="0.25">
      <c r="D28" t="s">
        <v>25</v>
      </c>
      <c r="E28" s="109">
        <v>233081611.02627805</v>
      </c>
      <c r="F28" s="109">
        <v>916398216.01204813</v>
      </c>
      <c r="G28" s="109">
        <v>487845342.58733618</v>
      </c>
      <c r="H28" s="109">
        <v>244880888.52512196</v>
      </c>
      <c r="I28" s="109">
        <v>380590035.59052652</v>
      </c>
      <c r="J28" s="109">
        <v>133894515.37001047</v>
      </c>
    </row>
    <row r="29" spans="3:10" x14ac:dyDescent="0.25">
      <c r="E29" s="109"/>
      <c r="F29" s="109"/>
      <c r="G29" s="109"/>
      <c r="H29" s="109"/>
      <c r="I29" s="109"/>
      <c r="J29" s="109"/>
    </row>
    <row r="30" spans="3:10" x14ac:dyDescent="0.25">
      <c r="C30" t="s">
        <v>29</v>
      </c>
      <c r="D30" t="s">
        <v>4</v>
      </c>
      <c r="E30" s="109">
        <v>227339503.02563068</v>
      </c>
      <c r="F30" s="109">
        <v>455075470.04166275</v>
      </c>
      <c r="G30" s="109">
        <v>737983522.70485139</v>
      </c>
      <c r="H30" s="109">
        <v>158516488.22978729</v>
      </c>
      <c r="I30" s="109">
        <v>949673816.08169317</v>
      </c>
      <c r="J30" s="109">
        <v>122355204.14547318</v>
      </c>
    </row>
    <row r="31" spans="3:10" x14ac:dyDescent="0.25">
      <c r="D31" t="s">
        <v>13</v>
      </c>
      <c r="E31" s="109">
        <v>828390929.09339428</v>
      </c>
      <c r="F31" s="109">
        <v>643895801.83376694</v>
      </c>
      <c r="G31" s="109">
        <v>282559285.47067505</v>
      </c>
      <c r="H31" s="109">
        <v>150923766.5484038</v>
      </c>
      <c r="I31" s="109">
        <v>280775748.88719231</v>
      </c>
      <c r="J31" s="109">
        <v>990658998.66297114</v>
      </c>
    </row>
    <row r="32" spans="3:10" x14ac:dyDescent="0.25">
      <c r="D32" t="s">
        <v>11</v>
      </c>
      <c r="E32" s="109">
        <v>4646071302.5238066</v>
      </c>
      <c r="F32" s="109">
        <v>5948368946.8020868</v>
      </c>
      <c r="G32" s="109">
        <v>3443879481.9671235</v>
      </c>
      <c r="H32" s="109">
        <v>5432143899.0910368</v>
      </c>
      <c r="I32" s="109">
        <v>5522205033.54389</v>
      </c>
      <c r="J32" s="109">
        <v>3109044507.9856772</v>
      </c>
    </row>
    <row r="33" spans="3:10" x14ac:dyDescent="0.25">
      <c r="D33" t="s">
        <v>14</v>
      </c>
      <c r="E33" s="109">
        <v>334111497.03766835</v>
      </c>
      <c r="F33" s="109">
        <v>285715421.88021266</v>
      </c>
      <c r="G33" s="109">
        <v>985436653.56008363</v>
      </c>
      <c r="H33" s="109">
        <v>660299815.73250103</v>
      </c>
      <c r="I33" s="109">
        <v>817987615.31692135</v>
      </c>
      <c r="J33" s="109">
        <v>847334691.15107083</v>
      </c>
    </row>
    <row r="34" spans="3:10" x14ac:dyDescent="0.25">
      <c r="D34" t="s">
        <v>12</v>
      </c>
      <c r="E34" s="109">
        <v>746852209.08420146</v>
      </c>
      <c r="F34" s="109">
        <v>649847448.92711926</v>
      </c>
      <c r="G34" s="109">
        <v>785944929.29801416</v>
      </c>
      <c r="H34" s="109">
        <v>574688128.78555346</v>
      </c>
      <c r="I34" s="109">
        <v>272007071.49928623</v>
      </c>
      <c r="J34" s="109">
        <v>234186670.89279529</v>
      </c>
    </row>
    <row r="35" spans="3:10" x14ac:dyDescent="0.25">
      <c r="E35" s="109"/>
      <c r="F35" s="109"/>
      <c r="G35" s="109"/>
      <c r="H35" s="109"/>
      <c r="I35" s="109"/>
      <c r="J35" s="109"/>
    </row>
    <row r="36" spans="3:10" x14ac:dyDescent="0.25">
      <c r="C36" t="s">
        <v>30</v>
      </c>
      <c r="D36" t="s">
        <v>34</v>
      </c>
      <c r="E36" s="109">
        <v>214327045.02416363</v>
      </c>
      <c r="F36" s="109">
        <v>526075614.50069302</v>
      </c>
      <c r="G36" s="109">
        <v>277484004.55873573</v>
      </c>
      <c r="H36" s="109">
        <v>363903955.3458547</v>
      </c>
      <c r="I36" s="109">
        <v>735256920.09067869</v>
      </c>
      <c r="J36" s="109">
        <v>41740021.062443793</v>
      </c>
    </row>
    <row r="37" spans="3:10" x14ac:dyDescent="0.25">
      <c r="D37" t="s">
        <v>33</v>
      </c>
      <c r="E37" s="109">
        <v>813127084.09167349</v>
      </c>
      <c r="F37" s="109">
        <v>605968356.79838705</v>
      </c>
      <c r="G37" s="109">
        <v>89386020.157584131</v>
      </c>
      <c r="H37" s="109">
        <v>942051966.62822938</v>
      </c>
      <c r="I37" s="109">
        <v>634150418.73371315</v>
      </c>
      <c r="J37" s="109">
        <v>464274688.79523814</v>
      </c>
    </row>
    <row r="38" spans="3:10" x14ac:dyDescent="0.25">
      <c r="D38" t="s">
        <v>36</v>
      </c>
      <c r="E38" s="109">
        <v>182203687.020542</v>
      </c>
      <c r="F38" s="109">
        <v>760697498.24171185</v>
      </c>
      <c r="G38" s="109">
        <v>727179591.03789878</v>
      </c>
      <c r="H38" s="109">
        <v>953902248.40199172</v>
      </c>
      <c r="I38" s="109">
        <v>991456615.13404262</v>
      </c>
      <c r="J38" s="109">
        <v>566692022.64861608</v>
      </c>
    </row>
    <row r="39" spans="3:10" x14ac:dyDescent="0.25">
      <c r="D39" t="s">
        <v>53</v>
      </c>
      <c r="E39" s="109">
        <v>711951037.08026671</v>
      </c>
      <c r="F39" s="109">
        <v>562764497.83981907</v>
      </c>
      <c r="G39" s="109">
        <v>703019658.32846296</v>
      </c>
      <c r="H39" s="109">
        <v>70639542.107160389</v>
      </c>
      <c r="I39" s="109">
        <v>507990751.23981613</v>
      </c>
      <c r="J39" s="109">
        <v>587718804.23684728</v>
      </c>
    </row>
    <row r="40" spans="3:10" x14ac:dyDescent="0.25">
      <c r="D40" t="s">
        <v>37</v>
      </c>
      <c r="E40" s="109">
        <v>974498778.10986686</v>
      </c>
      <c r="F40" s="109">
        <v>889257258.99053264</v>
      </c>
      <c r="G40" s="109">
        <v>126133074.15605746</v>
      </c>
      <c r="H40" s="109">
        <v>601893225.8288101</v>
      </c>
      <c r="I40" s="109">
        <v>796901469.40008688</v>
      </c>
      <c r="J40" s="109">
        <v>209876455.29189798</v>
      </c>
    </row>
    <row r="41" spans="3:10" x14ac:dyDescent="0.25">
      <c r="D41" t="s">
        <v>35</v>
      </c>
      <c r="E41" s="109">
        <v>289975883.03269243</v>
      </c>
      <c r="F41" s="109">
        <v>554978808.96256137</v>
      </c>
      <c r="G41" s="109">
        <v>128651545.24631384</v>
      </c>
      <c r="H41" s="109">
        <v>364666008.86901045</v>
      </c>
      <c r="I41" s="109">
        <v>209645344.59491572</v>
      </c>
      <c r="J41" s="109">
        <v>846019532.15049469</v>
      </c>
    </row>
    <row r="42" spans="3:10" x14ac:dyDescent="0.25">
      <c r="D42" t="s">
        <v>38</v>
      </c>
      <c r="E42" s="109">
        <v>832575942.09386611</v>
      </c>
      <c r="F42" s="109">
        <v>641360555.82659245</v>
      </c>
      <c r="G42" s="109">
        <v>528051957.88284791</v>
      </c>
      <c r="H42" s="109">
        <v>227853676.45304614</v>
      </c>
      <c r="I42" s="109">
        <v>536834493.40731114</v>
      </c>
      <c r="J42" s="109">
        <v>4530585.0090553723</v>
      </c>
    </row>
    <row r="43" spans="3:10" x14ac:dyDescent="0.25">
      <c r="E43" s="109"/>
      <c r="F43" s="109"/>
      <c r="G43" s="109"/>
      <c r="H43" s="109"/>
      <c r="I43" s="109"/>
      <c r="J43" s="109"/>
    </row>
    <row r="44" spans="3:10" x14ac:dyDescent="0.25">
      <c r="C44" t="s">
        <v>44</v>
      </c>
      <c r="D44" t="s">
        <v>43</v>
      </c>
      <c r="E44" s="109">
        <v>435441208.04909247</v>
      </c>
      <c r="F44" s="109">
        <v>918975594.19105875</v>
      </c>
      <c r="G44" s="109">
        <v>698245162.83850777</v>
      </c>
      <c r="H44" s="109">
        <v>344715748.52628762</v>
      </c>
      <c r="I44" s="109">
        <v>566856205.69854498</v>
      </c>
      <c r="J44" s="109">
        <v>160033980.30407482</v>
      </c>
    </row>
    <row r="45" spans="3:10" x14ac:dyDescent="0.25">
      <c r="D45" t="s">
        <v>41</v>
      </c>
      <c r="E45" s="109">
        <v>7966065.0008981088</v>
      </c>
      <c r="F45" s="109">
        <v>227416836.56814784</v>
      </c>
      <c r="G45" s="109">
        <v>852521980.84480846</v>
      </c>
      <c r="H45" s="109">
        <v>315788676.40028042</v>
      </c>
      <c r="I45" s="109">
        <v>526676875.71810627</v>
      </c>
      <c r="J45" s="109">
        <v>170605844.34712246</v>
      </c>
    </row>
    <row r="46" spans="3:10" x14ac:dyDescent="0.25">
      <c r="D46" t="s">
        <v>40</v>
      </c>
      <c r="E46" s="109">
        <v>733777818.08272743</v>
      </c>
      <c r="F46" s="109">
        <v>258066038.3743324</v>
      </c>
      <c r="G46" s="109">
        <v>928511191.70261264</v>
      </c>
      <c r="H46" s="109">
        <v>151752685.17778745</v>
      </c>
      <c r="I46" s="109">
        <v>488920936.26851386</v>
      </c>
      <c r="J46" s="109">
        <v>449605914.9807114</v>
      </c>
    </row>
    <row r="47" spans="3:10" x14ac:dyDescent="0.25">
      <c r="D47" t="s">
        <v>42</v>
      </c>
      <c r="E47" s="109">
        <v>90193663.010168597</v>
      </c>
      <c r="F47" s="109">
        <v>118066838.31939368</v>
      </c>
      <c r="G47" s="109">
        <v>763466106.55243969</v>
      </c>
      <c r="H47" s="109">
        <v>959972014.34816873</v>
      </c>
      <c r="I47" s="109">
        <v>834966867.94951284</v>
      </c>
      <c r="J47" s="109">
        <v>214381234.28589898</v>
      </c>
    </row>
    <row r="48" spans="3:10" x14ac:dyDescent="0.25">
      <c r="E48" s="109"/>
      <c r="F48" s="109"/>
      <c r="G48" s="109"/>
      <c r="H48" s="109"/>
      <c r="I48" s="109"/>
      <c r="J48" s="109"/>
    </row>
    <row r="49" spans="2:10" x14ac:dyDescent="0.25">
      <c r="B49" t="s">
        <v>85</v>
      </c>
      <c r="C49" t="s">
        <v>87</v>
      </c>
      <c r="D49" t="s">
        <v>65</v>
      </c>
      <c r="E49" s="109">
        <v>-3840463547.3757572</v>
      </c>
      <c r="F49" s="109">
        <v>-4877526063.1389322</v>
      </c>
      <c r="G49" s="109">
        <v>-6022404941.214263</v>
      </c>
      <c r="H49" s="109">
        <v>-7284007661.2610455</v>
      </c>
      <c r="I49" s="109">
        <v>-7618358388.3843174</v>
      </c>
      <c r="J49" s="109">
        <v>-9259931780.2216702</v>
      </c>
    </row>
    <row r="50" spans="2:10" x14ac:dyDescent="0.25">
      <c r="D50" t="s">
        <v>69</v>
      </c>
      <c r="E50" s="109">
        <v>-285579483.02794158</v>
      </c>
      <c r="F50" s="109">
        <v>-274481700.06187516</v>
      </c>
      <c r="G50" s="109">
        <v>-412438318.52814078</v>
      </c>
      <c r="H50" s="109">
        <v>-428057266.9897818</v>
      </c>
      <c r="I50" s="109">
        <v>-353825863.19339567</v>
      </c>
      <c r="J50" s="109">
        <v>-554883284.45795667</v>
      </c>
    </row>
    <row r="51" spans="2:10" x14ac:dyDescent="0.25">
      <c r="D51" t="s">
        <v>71</v>
      </c>
      <c r="E51" s="109">
        <v>-704202705.06890035</v>
      </c>
      <c r="F51" s="109">
        <v>-475977097.3640002</v>
      </c>
      <c r="G51" s="109">
        <v>-363442946.2635234</v>
      </c>
      <c r="H51" s="109">
        <v>-437247859.82517368</v>
      </c>
      <c r="I51" s="109">
        <v>-463935171.9651643</v>
      </c>
      <c r="J51" s="109">
        <v>-550980039.83838785</v>
      </c>
    </row>
    <row r="52" spans="2:10" x14ac:dyDescent="0.25">
      <c r="D52" t="s">
        <v>72</v>
      </c>
      <c r="E52" s="109">
        <v>155760050.01523983</v>
      </c>
      <c r="F52" s="109">
        <v>350525782.27981228</v>
      </c>
      <c r="G52" s="109">
        <v>816333814.3897438</v>
      </c>
      <c r="H52" s="109">
        <v>510079615.65779191</v>
      </c>
      <c r="I52" s="109">
        <v>57215666.115401119</v>
      </c>
      <c r="J52" s="109">
        <v>103935665.82146613</v>
      </c>
    </row>
    <row r="53" spans="2:10" x14ac:dyDescent="0.25">
      <c r="D53" t="s">
        <v>84</v>
      </c>
      <c r="E53" s="109">
        <v>0</v>
      </c>
      <c r="F53" s="109">
        <v>0</v>
      </c>
      <c r="G53" s="109">
        <v>0</v>
      </c>
      <c r="H53" s="109">
        <v>0</v>
      </c>
      <c r="I53" s="109">
        <v>12.240000000691211</v>
      </c>
      <c r="J53" s="109">
        <v>14.955065360173446</v>
      </c>
    </row>
    <row r="54" spans="2:10" x14ac:dyDescent="0.25">
      <c r="D54" t="s">
        <v>66</v>
      </c>
      <c r="E54" s="109">
        <v>-431999761.04226756</v>
      </c>
      <c r="F54" s="109">
        <v>-560479595.74958766</v>
      </c>
      <c r="G54" s="109">
        <v>-329165574.43724757</v>
      </c>
      <c r="H54" s="109">
        <v>-404230812.7980653</v>
      </c>
      <c r="I54" s="109">
        <v>-409292466.01059163</v>
      </c>
      <c r="J54" s="109">
        <v>-498877942.80467224</v>
      </c>
    </row>
    <row r="55" spans="2:10" x14ac:dyDescent="0.25">
      <c r="D55" t="s">
        <v>68</v>
      </c>
      <c r="E55" s="109">
        <v>-1901596942.1860554</v>
      </c>
      <c r="F55" s="109">
        <v>-2158735307.0457821</v>
      </c>
      <c r="G55" s="109">
        <v>-2674743877.9603772</v>
      </c>
      <c r="H55" s="109">
        <v>-2853492329.1175008</v>
      </c>
      <c r="I55" s="109">
        <v>-3077866825.09518</v>
      </c>
      <c r="J55" s="109">
        <v>-3785497513.9487972</v>
      </c>
    </row>
    <row r="56" spans="2:10" x14ac:dyDescent="0.25">
      <c r="D56" t="s">
        <v>79</v>
      </c>
      <c r="E56" s="109">
        <v>-685718087.06709182</v>
      </c>
      <c r="F56" s="109">
        <v>-1278642757.2425339</v>
      </c>
      <c r="G56" s="109">
        <v>-1094318864.2257407</v>
      </c>
      <c r="H56" s="109">
        <v>-513342379.56406313</v>
      </c>
      <c r="I56" s="109">
        <v>-357736072.32332569</v>
      </c>
      <c r="J56" s="109">
        <v>-1021989063.1914221</v>
      </c>
    </row>
    <row r="57" spans="2:10" x14ac:dyDescent="0.25">
      <c r="D57" t="s">
        <v>78</v>
      </c>
      <c r="E57" s="109">
        <v>77127609.007546291</v>
      </c>
      <c r="F57" s="109">
        <v>94175889.228936315</v>
      </c>
      <c r="G57" s="109">
        <v>256194383.73948193</v>
      </c>
      <c r="H57" s="109">
        <v>81858509.324805066</v>
      </c>
      <c r="I57" s="109">
        <v>74046388.908747062</v>
      </c>
      <c r="J57" s="109">
        <v>98847147.339601815</v>
      </c>
    </row>
    <row r="58" spans="2:10" x14ac:dyDescent="0.25">
      <c r="D58" t="s">
        <v>74</v>
      </c>
      <c r="E58" s="109">
        <v>40789882.003990948</v>
      </c>
      <c r="F58" s="109">
        <v>6139833.1510382649</v>
      </c>
      <c r="G58" s="109">
        <v>-1</v>
      </c>
      <c r="H58" s="109">
        <v>0</v>
      </c>
      <c r="I58" s="109">
        <v>0</v>
      </c>
      <c r="J58" s="109">
        <v>0</v>
      </c>
    </row>
    <row r="59" spans="2:10" x14ac:dyDescent="0.25">
      <c r="D59" t="s">
        <v>77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</row>
    <row r="60" spans="2:10" x14ac:dyDescent="0.25">
      <c r="D60" t="s">
        <v>82</v>
      </c>
      <c r="E60" s="109">
        <v>197613719.01933485</v>
      </c>
      <c r="F60" s="109">
        <v>-418095796.15077871</v>
      </c>
      <c r="G60" s="109">
        <v>-527258067.77821469</v>
      </c>
      <c r="H60" s="109">
        <v>-741198703.64211893</v>
      </c>
      <c r="I60" s="109">
        <v>-964958592.75260341</v>
      </c>
      <c r="J60" s="109">
        <v>-1122839270.8893931</v>
      </c>
    </row>
    <row r="61" spans="2:10" x14ac:dyDescent="0.25">
      <c r="D61" t="s">
        <v>73</v>
      </c>
      <c r="E61" s="109">
        <v>-159172507.01557371</v>
      </c>
      <c r="F61" s="109">
        <v>-173712268.92321938</v>
      </c>
      <c r="G61" s="109">
        <v>-91164041.481997445</v>
      </c>
      <c r="H61" s="109">
        <v>-47541553.481576502</v>
      </c>
      <c r="I61" s="109">
        <v>-21559014.547740187</v>
      </c>
      <c r="J61" s="109">
        <v>-58791779.275759228</v>
      </c>
    </row>
    <row r="62" spans="2:10" x14ac:dyDescent="0.25">
      <c r="D62" t="s">
        <v>80</v>
      </c>
      <c r="E62" s="109">
        <v>-2450775108.2397881</v>
      </c>
      <c r="F62" s="109">
        <v>209867456.93196374</v>
      </c>
      <c r="G62" s="109">
        <v>-42507617.205714121</v>
      </c>
      <c r="H62" s="109">
        <v>504206849.17100531</v>
      </c>
      <c r="I62" s="109">
        <v>51411659.104868703</v>
      </c>
      <c r="J62" s="109">
        <v>10166305.198223129</v>
      </c>
    </row>
    <row r="63" spans="2:10" x14ac:dyDescent="0.25">
      <c r="D63" t="s">
        <v>75</v>
      </c>
      <c r="E63" s="109">
        <v>-118382625.01158275</v>
      </c>
      <c r="F63" s="109">
        <v>-167572434.59853506</v>
      </c>
      <c r="G63" s="109">
        <v>-91164041.462768868</v>
      </c>
      <c r="H63" s="109">
        <v>-47541553.481576502</v>
      </c>
      <c r="I63" s="109">
        <v>-21559014.547740187</v>
      </c>
      <c r="J63" s="109">
        <v>-58791779.275759228</v>
      </c>
    </row>
    <row r="64" spans="2:10" x14ac:dyDescent="0.25">
      <c r="D64" t="s">
        <v>62</v>
      </c>
      <c r="E64" s="109">
        <v>10195553186.997549</v>
      </c>
      <c r="F64" s="109">
        <v>11877329245.160835</v>
      </c>
      <c r="G64" s="109">
        <v>13342929079.118149</v>
      </c>
      <c r="H64" s="109">
        <v>15340510910.140675</v>
      </c>
      <c r="I64" s="109">
        <v>17547391129.134785</v>
      </c>
      <c r="J64" s="109">
        <v>20992787275.187378</v>
      </c>
    </row>
    <row r="65" spans="2:10" x14ac:dyDescent="0.25">
      <c r="D65" t="s">
        <v>70</v>
      </c>
      <c r="E65" s="109">
        <v>-464821104.04547888</v>
      </c>
      <c r="F65" s="109">
        <v>-535247696.8933658</v>
      </c>
      <c r="G65" s="109">
        <v>-594665143.93332481</v>
      </c>
      <c r="H65" s="109">
        <v>-706692046.85726416</v>
      </c>
      <c r="I65" s="109">
        <v>-777829288.9432627</v>
      </c>
      <c r="J65" s="109">
        <v>-106721467.8678339</v>
      </c>
    </row>
    <row r="66" spans="2:10" x14ac:dyDescent="0.25">
      <c r="D66" t="s">
        <v>63</v>
      </c>
      <c r="E66" s="109">
        <v>25042524.002450202</v>
      </c>
      <c r="F66" s="109">
        <v>49098174.96470882</v>
      </c>
      <c r="G66" s="109">
        <v>70362581.438345477</v>
      </c>
      <c r="H66" s="109">
        <v>139908779.99743527</v>
      </c>
      <c r="I66" s="109">
        <v>160691571.15761977</v>
      </c>
      <c r="J66" s="109">
        <v>189967562.19115549</v>
      </c>
    </row>
    <row r="67" spans="2:10" x14ac:dyDescent="0.25">
      <c r="D67" t="s">
        <v>67</v>
      </c>
      <c r="E67" s="109">
        <v>-750419677.07342231</v>
      </c>
      <c r="F67" s="109">
        <v>-892642620.88532126</v>
      </c>
      <c r="G67" s="109">
        <v>-879109943.0807004</v>
      </c>
      <c r="H67" s="109">
        <v>-935612906.99616563</v>
      </c>
      <c r="I67" s="109">
        <v>-1053701204.9332891</v>
      </c>
      <c r="J67" s="109">
        <v>-1198891414.9188068</v>
      </c>
    </row>
    <row r="68" spans="2:10" x14ac:dyDescent="0.25">
      <c r="E68" s="109"/>
      <c r="F68" s="109"/>
      <c r="G68" s="109"/>
      <c r="H68" s="109"/>
      <c r="I68" s="109"/>
      <c r="J68" s="109"/>
    </row>
    <row r="69" spans="2:10" x14ac:dyDescent="0.25">
      <c r="C69" t="s">
        <v>86</v>
      </c>
      <c r="D69" t="s">
        <v>76</v>
      </c>
      <c r="E69" s="109">
        <v>1878889916.1838336</v>
      </c>
      <c r="F69" s="109">
        <v>2334290683.4381018</v>
      </c>
      <c r="G69" s="109">
        <v>2862490686.4396858</v>
      </c>
      <c r="H69" s="109">
        <v>2893616867.1977949</v>
      </c>
      <c r="I69" s="109">
        <v>3988930144.6037874</v>
      </c>
      <c r="J69" s="109">
        <v>5272115276.5705738</v>
      </c>
    </row>
    <row r="70" spans="2:10" x14ac:dyDescent="0.25">
      <c r="D70" t="s">
        <v>83</v>
      </c>
      <c r="E70" s="109">
        <v>-982861951.09616482</v>
      </c>
      <c r="F70" s="109">
        <v>941595477.12093627</v>
      </c>
      <c r="G70" s="109">
        <v>1454600520.65327</v>
      </c>
      <c r="H70" s="109">
        <v>2225141156.6734657</v>
      </c>
      <c r="I70" s="109">
        <v>2791693528.4122653</v>
      </c>
      <c r="J70" s="109">
        <v>3236300393.3120408</v>
      </c>
    </row>
    <row r="71" spans="2:10" x14ac:dyDescent="0.25">
      <c r="D71" t="s">
        <v>81</v>
      </c>
      <c r="E71" s="109">
        <v>-1180475670.1154997</v>
      </c>
      <c r="F71" s="109">
        <v>1359691269.9621902</v>
      </c>
      <c r="G71" s="109">
        <v>1981858588.6053331</v>
      </c>
      <c r="H71" s="109">
        <v>2966339860.6883655</v>
      </c>
      <c r="I71" s="109">
        <v>3756652121.47857</v>
      </c>
      <c r="J71" s="109">
        <v>4359139664.3661661</v>
      </c>
    </row>
    <row r="72" spans="2:10" x14ac:dyDescent="0.25">
      <c r="D72" t="s">
        <v>64</v>
      </c>
      <c r="E72" s="109">
        <v>10220595711</v>
      </c>
      <c r="F72" s="109">
        <v>11926427419.166901</v>
      </c>
      <c r="G72" s="109">
        <v>13413291660.12467</v>
      </c>
      <c r="H72" s="109">
        <v>15480419689.15411</v>
      </c>
      <c r="I72" s="109">
        <v>17708082700.143902</v>
      </c>
      <c r="J72" s="109">
        <v>21182754837.19622</v>
      </c>
    </row>
    <row r="73" spans="2:10" x14ac:dyDescent="0.25">
      <c r="E73" s="109"/>
      <c r="F73" s="109"/>
      <c r="G73" s="109"/>
      <c r="H73" s="109"/>
      <c r="I73" s="109"/>
      <c r="J73" s="109"/>
    </row>
    <row r="74" spans="2:10" x14ac:dyDescent="0.25">
      <c r="B74" t="s">
        <v>56</v>
      </c>
      <c r="C74" t="s">
        <v>92</v>
      </c>
      <c r="D74" t="s">
        <v>93</v>
      </c>
      <c r="E74" s="109">
        <v>-0.77550767511130303</v>
      </c>
      <c r="F74" s="109">
        <v>0.61844324819253127</v>
      </c>
      <c r="G74" s="109">
        <v>0.44857081738983334</v>
      </c>
      <c r="H74" s="109">
        <v>1.2555606514730082</v>
      </c>
      <c r="I74" s="109">
        <v>1.1548231211150761</v>
      </c>
      <c r="J74" s="109">
        <v>3.2537830474044975</v>
      </c>
    </row>
    <row r="75" spans="2:10" x14ac:dyDescent="0.25">
      <c r="D75" t="s">
        <v>101</v>
      </c>
      <c r="E75" s="109">
        <v>-0.12928241583435773</v>
      </c>
      <c r="F75" s="109">
        <v>9.5327351231199661E-2</v>
      </c>
      <c r="G75" s="109">
        <v>0.25838718108449454</v>
      </c>
      <c r="H75" s="109">
        <v>0.2527930702591038</v>
      </c>
      <c r="I75" s="109">
        <v>0.34658014142753835</v>
      </c>
      <c r="J75" s="109">
        <v>0.50876378054948057</v>
      </c>
    </row>
    <row r="76" spans="2:10" x14ac:dyDescent="0.25">
      <c r="E76" s="109"/>
      <c r="F76" s="109"/>
      <c r="G76" s="109"/>
      <c r="H76" s="109"/>
      <c r="I76" s="109"/>
      <c r="J76" s="109"/>
    </row>
    <row r="77" spans="2:10" x14ac:dyDescent="0.25">
      <c r="C77" t="s">
        <v>89</v>
      </c>
      <c r="D77" t="s">
        <v>57</v>
      </c>
      <c r="E77" s="109">
        <v>5286038210</v>
      </c>
      <c r="F77" s="109">
        <v>6063627865</v>
      </c>
      <c r="G77" s="109">
        <v>5822650285</v>
      </c>
      <c r="H77" s="109">
        <v>5297139735</v>
      </c>
      <c r="I77" s="109">
        <v>6829656886</v>
      </c>
      <c r="J77" s="109">
        <v>3715479085</v>
      </c>
    </row>
    <row r="78" spans="2:10" x14ac:dyDescent="0.25">
      <c r="D78" t="s">
        <v>58</v>
      </c>
      <c r="E78" s="109">
        <v>-1496727230</v>
      </c>
      <c r="F78" s="109">
        <v>-1919275223</v>
      </c>
      <c r="G78" s="109">
        <v>-413153585</v>
      </c>
      <c r="H78" s="109">
        <v>-1679432364</v>
      </c>
      <c r="I78" s="109">
        <v>-1012992393</v>
      </c>
      <c r="J78" s="109">
        <v>-1588100986</v>
      </c>
    </row>
    <row r="79" spans="2:10" x14ac:dyDescent="0.25">
      <c r="E79" s="109"/>
      <c r="F79" s="109"/>
      <c r="G79" s="109"/>
      <c r="H79" s="109"/>
      <c r="I79" s="109"/>
      <c r="J79" s="109"/>
    </row>
    <row r="80" spans="2:10" x14ac:dyDescent="0.25">
      <c r="C80" t="s">
        <v>88</v>
      </c>
      <c r="D80" t="s">
        <v>90</v>
      </c>
      <c r="E80" s="109">
        <v>2.224327323480443E-2</v>
      </c>
      <c r="F80" s="109">
        <v>3.8156897539423737E-2</v>
      </c>
      <c r="G80" s="109">
        <v>5.5018823176399848E-2</v>
      </c>
      <c r="H80" s="109">
        <v>1.0239805650933203E-2</v>
      </c>
      <c r="I80" s="109">
        <v>5.3629397780801495E-2</v>
      </c>
      <c r="J80" s="109">
        <v>5.776170566448603E-3</v>
      </c>
    </row>
    <row r="81" spans="4:10" x14ac:dyDescent="0.25">
      <c r="D81" t="s">
        <v>91</v>
      </c>
      <c r="E81" s="109">
        <v>0.86783785414010861</v>
      </c>
      <c r="F81" s="109">
        <v>0.95586216554627923</v>
      </c>
      <c r="G81" s="109">
        <v>0.66145454147691696</v>
      </c>
      <c r="H81" s="109">
        <v>0.68308566861381848</v>
      </c>
      <c r="I81" s="109">
        <v>0.59139058795966604</v>
      </c>
      <c r="J81" s="109">
        <v>0.34725101352251708</v>
      </c>
    </row>
    <row r="82" spans="4:10" x14ac:dyDescent="0.25">
      <c r="E82" s="109"/>
      <c r="F82" s="109"/>
      <c r="G82" s="109"/>
      <c r="H82" s="109"/>
      <c r="I82" s="109"/>
      <c r="J82" s="109"/>
    </row>
  </sheetData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rightToLeft="1" xr2:uid="{3C1EA087-026B-4D65-B459-ECB0426341A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'Sparklines-Inside-PivotTables'!E5:J5</xm:f>
              <xm:sqref>M5</xm:sqref>
            </x14:sparkline>
          </x14:sparklines>
        </x14:sparklineGroup>
        <x14:sparklineGroup displayEmptyCellsAs="gap" markers="1" high="1" low="1" first="1" last="1" rightToLeft="1" xr2:uid="{69DBC2E7-2C80-41D4-95D2-D6BE66D798A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'Sparklines-Inside-PivotTables'!E5:J5</xm:f>
              <xm:sqref>K5</xm:sqref>
            </x14:sparkline>
            <x14:sparkline>
              <xm:f>'Sparklines-Inside-PivotTables'!E6:J6</xm:f>
              <xm:sqref>K6</xm:sqref>
            </x14:sparkline>
            <x14:sparkline>
              <xm:f>'Sparklines-Inside-PivotTables'!E7:J7</xm:f>
              <xm:sqref>K7</xm:sqref>
            </x14:sparkline>
            <x14:sparkline>
              <xm:f>'Sparklines-Inside-PivotTables'!E8:J8</xm:f>
              <xm:sqref>K8</xm:sqref>
            </x14:sparkline>
            <x14:sparkline>
              <xm:f>'Sparklines-Inside-PivotTables'!E9:J9</xm:f>
              <xm:sqref>K9</xm:sqref>
            </x14:sparkline>
            <x14:sparkline>
              <xm:f>'Sparklines-Inside-PivotTables'!E10:J10</xm:f>
              <xm:sqref>K10</xm:sqref>
            </x14:sparkline>
            <x14:sparkline>
              <xm:f>'Sparklines-Inside-PivotTables'!E11:J11</xm:f>
              <xm:sqref>K11</xm:sqref>
            </x14:sparkline>
            <x14:sparkline>
              <xm:f>'Sparklines-Inside-PivotTables'!E12:J12</xm:f>
              <xm:sqref>K12</xm:sqref>
            </x14:sparkline>
            <x14:sparkline>
              <xm:f>'Sparklines-Inside-PivotTables'!E13:J13</xm:f>
              <xm:sqref>K13</xm:sqref>
            </x14:sparkline>
            <x14:sparkline>
              <xm:f>'Sparklines-Inside-PivotTables'!E14:J14</xm:f>
              <xm:sqref>K14</xm:sqref>
            </x14:sparkline>
            <x14:sparkline>
              <xm:f>'Sparklines-Inside-PivotTables'!E15:J15</xm:f>
              <xm:sqref>K15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a f 2 5 2 9 6 - 7 7 c 7 - 4 1 6 f - a 4 8 1 - c 0 3 9 9 e 2 a 6 4 7 6 "   x m l n s = " h t t p : / / s c h e m a s . m i c r o s o f t . c o m / D a t a M a s h u p " > A A A A A H c F A A B Q S w M E F A A C A A g A p W 5 7 V R 7 t 5 J O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Y J p 0 I I y o H N E H K L X 0 F M e 5 / t D 4 T 1 0 P i h N 9 J g v C u A z R H Y + 4 N 8 A F B L A w Q U A A I A C A C l b n t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W 5 7 V Q l 8 7 Z 9 y A g A A 9 B E A A B M A H A B G b 3 J t d W x h c y 9 T Z W N 0 a W 9 u M S 5 t I K I Y A C i g F A A A A A A A A A A A A A A A A A A A A A A A A A A A A O 1 W X W v b M B R 9 D + Q / C J W B D c a L z U h j S h 9 S Z 2 N 7 W M e S r H 0 o f V A c b R G V p S D L p W n I f 9 + 1 n T h f d p T s c d g v h n v O / T h X 4 u o m N N J M C j Q q / t 5 N u 9 V u J T O i 6 B T 1 O U e 3 i F P d b i H 4 R j J V E Q X L 5 7 e I c j d M l a J C P 0 r 1 M p H y x b K X T / c k p r c Y 3 P D z 6 i m U Q g P + 7 B T e V z i c E f E H w o 4 X c 4 o h z J h M O H X H i o j k t 1 R x K H k a i w x M r C K V s 1 z i e + l i B 3 0 T u v v J z b C V g 5 Y 4 l P G c i A U A G k x I 0 z e d 2 7 8 w Q U T E C E c j T T S N I f 1 H N C Q g 7 I j 6 n T C B G H A Q / C / w G 1 B N G A c V / + D r d 7 z u s R i w X l d a e 5 X W o M r q d z b J R B p P q N q Y v U q z 1 0 U P V G k W E V 6 N X x v w n g E P T u N + x 4 B 7 x v q + S s X e 4 Y L V V 2 h i B C Y G V G l i e M Y s 3 e I q W P 1 Y p k L b 1 a d / B q d 3 B i c w c 0 C T m e O d k W u j a 8 x i m t h 1 p 2 T m 9 M 7 g B G Z O q e s U x z s j 1 0 b X B 4 O m O r x n w I P T e K m j D v f q 8 J V d z t l f Y s 5 e p Y Y Z 9 U P P q E L F Y E 2 2 I 3 d N y N E 1 a B 2 M 5 y x d M X p 3 h u 3 p + X r B S L 1 o i o J 0 3 N d a s U m q s 8 L w A + E p x V u 9 o z l n e q 0 S T R Z o Q D m L I b D a K s 4 p B c O q b 9 B B o t w J w h T e Y 5 j i d 4 s y t o U R U H 6 m E G a k F 5 A i T F 7 t r G t l B N f b C + j 6 e O e M d p v t G R 7 D U w q z J 3 I / Y 3 4 p p t D D 1 X 4 1 / t 5 z t F P K k M 4 5 i a C W o q 9 l L W t 7 b r U O K 3 Z E y r m D 7 w i H Y 4 N m r c l q z 8 t Z 1 s k f U g G r w v T 4 a h b A 9 l I e F H c s F w 9 A K q 7 Q i v N 7 D E L b L S b q 8 u 5 u O 1 f Z 4 o I s 3 8 b N 0 t M s P c 3 S 0 y w 9 z d L T L D 3 N 0 t M s P f / b 0 v M X U E s B A i 0 A F A A C A A g A p W 5 7 V R 7 t 5 J O j A A A A 9 g A A A B I A A A A A A A A A A A A A A A A A A A A A A E N v b m Z p Z y 9 Q Y W N r Y W d l L n h t b F B L A Q I t A B Q A A g A I A K V u e 1 U P y u m r p A A A A O k A A A A T A A A A A A A A A A A A A A A A A O 8 A A A B b Q 2 9 u d G V u d F 9 U e X B l c 1 0 u e G 1 s U E s B A i 0 A F A A C A A g A p W 5 7 V Q l 8 7 Z 9 y A g A A 9 B E A A B M A A A A A A A A A A A A A A A A A 4 A E A A E Z v c m 1 1 b G F z L 1 N l Y 3 R p b 2 4 x L m 1 Q S w U G A A A A A A M A A w D C A A A A n w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R c A A A A A A A A 7 F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W x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x M S 0 x M 1 Q x M T o 0 M z o x N S 4 1 N z Y x O T Q w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B b G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C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C 9 S Z X B s Y W N l Z C U y M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Z p b G x l Z E N v b X B s Z X R l U m V z d W x 0 V G 9 X b 3 J r c 2 h l Z X Q i I F Z h b H V l P S J s M C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D b 3 V u d C I g V m F s d W U 9 I m w x M D Y x I i A v P j x F b n R y e S B U e X B l P S J M b 2 F k Z W R U b 0 F u Y W x 5 c 2 l z U 2 V y d m l j Z X M i I F Z h b H V l P S J s M C I g L z 4 8 R W 5 0 c n k g V H l w Z T 0 i R m l s b E x h c 3 R V c G R h d G V k I i B W Y W x 1 Z T 0 i Z D I w M j I t M T E t M j d U M T E 6 N T A 6 M j M u O T I z N D k 2 M 1 o i I C 8 + P E V u d H J 5 I F R 5 c G U 9 I k Z p b G x D b 2 x 1 b W 5 U e X B l c y I g V m F s d W U 9 I n N B d 1 l H Q m d Z S k J n V T 0 i I C 8 + P E V u d H J 5 I F R 5 c G U 9 I k Z p b G x D b 2 x 1 b W 5 O Y W 1 l c y I g V m F s d W U 9 I n N b J n F 1 b 3 Q 7 T m 8 u J n F 1 b 3 Q 7 L C Z x d W 9 0 O 0 N v b X B h b n k m c X V v d D s s J n F 1 b 3 Q 7 R m l u Y W 5 j a W F s I F N 0 Y X R l b W V u d C 8 g U m F 0 a W 8 m c X V v d D s s J n F 1 b 3 Q 7 T W F p b i B p d G V t I G l u I E Z p b m F u Y 2 l h b C B T d G F 0 Z W 1 l b n Q v I F J h d G l v J n F 1 b 3 Q 7 L C Z x d W 9 0 O 0 R l d G F p b G V k I G l 0 Z W 0 g a W 4 g R m l u Y W 5 j a W F s I F N 0 Y X R l b W V u d C 8 g U m F 0 a W 8 m c X V v d D s s J n F 1 b 3 Q 7 R G F 0 Z S Z x d W 9 0 O y w m c X V v d D t U e X B l J n F 1 b 3 Q 7 L C Z x d W 9 0 O 1 Z h b H V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W x s I C g y K S 9 V b n B p d m 9 0 Z W Q g T 3 R o Z X I g Q 2 9 s d W 1 u c y 5 7 T m 8 u L D B 9 J n F 1 b 3 Q 7 L C Z x d W 9 0 O 1 N l Y 3 R p b 2 4 x L 0 F s b C A o M i k v V W 5 w a X Z v d G V k I E 9 0 a G V y I E N v b H V t b n M u e 0 N v b X B h b n k s M X 0 m c X V v d D s s J n F 1 b 3 Q 7 U 2 V j d G l v b j E v Q W x s I C g y K S 9 V b n B p d m 9 0 Z W Q g T 3 R o Z X I g Q 2 9 s d W 1 u c y 5 7 R m l u Y W 5 j a W F s I F N 0 Y X R l b W V u d C 8 g U m F 0 a W 8 s M n 0 m c X V v d D s s J n F 1 b 3 Q 7 U 2 V j d G l v b j E v Q W x s I C g y K S 9 V b n B p d m 9 0 Z W Q g T 3 R o Z X I g Q 2 9 s d W 1 u c y 5 7 T W F p b i B p d G V t I G l u I E Z p b m F u Y 2 l h b C B T d G F 0 Z W 1 l b n Q v I F J h d G l v L D N 9 J n F 1 b 3 Q 7 L C Z x d W 9 0 O 1 N l Y 3 R p b 2 4 x L 0 F s b C A o M i k v V W 5 w a X Z v d G V k I E 9 0 a G V y I E N v b H V t b n M u e 0 R l d G F p b G V k I G l 0 Z W 0 g a W 4 g R m l u Y W 5 j a W F s I F N 0 Y X R l b W V u d C 8 g U m F 0 a W 8 s N H 0 m c X V v d D s s J n F 1 b 3 Q 7 U 2 V j d G l v b j E v Q W x s I C g y K S 9 D a G F u Z 2 V k I F R 5 c G U x L n t B d H R y a W J 1 d G U u M S w 1 f S Z x d W 9 0 O y w m c X V v d D t T Z W N 0 a W 9 u M S 9 B b G w g K D I p L 1 J l c G x h Y 2 V k I F Z h b H V l L n t B d H R y a W J 1 d G U u M i w 2 f S Z x d W 9 0 O y w m c X V v d D t T Z W N 0 a W 9 u M S 9 B b G w g K D I p L 1 V u c G l 2 b 3 R l Z C B P d G h l c i B D b 2 x 1 b W 5 z L n t W Y W x 1 Z S w 2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B b G w g K D I p L 1 V u c G l 2 b 3 R l Z C B P d G h l c i B D b 2 x 1 b W 5 z L n t O b y 4 s M H 0 m c X V v d D s s J n F 1 b 3 Q 7 U 2 V j d G l v b j E v Q W x s I C g y K S 9 V b n B p d m 9 0 Z W Q g T 3 R o Z X I g Q 2 9 s d W 1 u c y 5 7 Q 2 9 t c G F u e S w x f S Z x d W 9 0 O y w m c X V v d D t T Z W N 0 a W 9 u M S 9 B b G w g K D I p L 1 V u c G l 2 b 3 R l Z C B P d G h l c i B D b 2 x 1 b W 5 z L n t G a W 5 h b m N p Y W w g U 3 R h d G V t Z W 5 0 L y B S Y X R p b y w y f S Z x d W 9 0 O y w m c X V v d D t T Z W N 0 a W 9 u M S 9 B b G w g K D I p L 1 V u c G l 2 b 3 R l Z C B P d G h l c i B D b 2 x 1 b W 5 z L n t N Y W l u I G l 0 Z W 0 g a W 4 g R m l u Y W 5 j a W F s I F N 0 Y X R l b W V u d C 8 g U m F 0 a W 8 s M 3 0 m c X V v d D s s J n F 1 b 3 Q 7 U 2 V j d G l v b j E v Q W x s I C g y K S 9 V b n B p d m 9 0 Z W Q g T 3 R o Z X I g Q 2 9 s d W 1 u c y 5 7 R G V 0 Y W l s Z W Q g a X R l b S B p b i B G a W 5 h b m N p Y W w g U 3 R h d G V t Z W 5 0 L y B S Y X R p b y w 0 f S Z x d W 9 0 O y w m c X V v d D t T Z W N 0 a W 9 u M S 9 B b G w g K D I p L 0 N o Y W 5 n Z W Q g V H l w Z T E u e 0 F 0 d H J p Y n V 0 Z S 4 x L D V 9 J n F 1 b 3 Q 7 L C Z x d W 9 0 O 1 N l Y 3 R p b 2 4 x L 0 F s b C A o M i k v U m V w b G F j Z W Q g V m F s d W U u e 0 F 0 d H J p Y n V 0 Z S 4 y L D Z 9 J n F 1 b 3 Q 7 L C Z x d W 9 0 O 1 N l Y 3 R p b 2 4 x L 0 F s b C A o M i k v V W 5 w a X Z v d G V k I E 9 0 a G V y I E N v b H V t b n M u e 1 Z h b H V l L D Z 9 J n F 1 b 3 Q 7 X S w m c X V v d D t S Z W x h d G l v b n N o a X B J b m Z v J n F 1 b 3 Q 7 O l t d f S I g L z 4 8 R W 5 0 c n k g V H l w Z T 0 i U G l 2 b 3 R P Y m p l Y 3 R O Y W 1 l I i B W Y W x 1 Z T 0 i c 1 N w Y X J r b G l u Z X M t S W 5 z a W R l L V B p d m 9 0 V G F i b G V z I V B p d m 9 0 V G F i b G U x I i A v P j x F b n R y e S B U e X B l P S J C d W Z m Z X J O Z X h 0 U m V m c m V z a C I g V m F s d W U 9 I m w x I i A v P j x F b n R y e S B U e X B l P S J R d W V y e U l E I i B W Y W x 1 Z T 0 i c 2 F j Y 2 M 2 N j d k L W E y Z D M t N D J k O S 0 5 O W U 0 L W J j M j Q x M T Q w M j I w O S I g L z 4 8 L 1 N 0 Y W J s Z U V u d H J p Z X M + P C 9 J d G V t P j x J d G V t P j x J d G V t T G 9 j Y X R p b 2 4 + P E l 0 Z W 1 U e X B l P k Z v c m 1 1 b G E 8 L 0 l 0 Z W 1 U e X B l P j x J d G V t U G F 0 a D 5 T Z W N 0 a W 9 u M S 9 B b G w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J T I w K D I p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C U y M C g y K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J T I w K D I p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C U y M C g y K S 9 S Z X B s Y W N l Z C U y M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J T I w K D I p L 1 J l b m F t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/ 5 g h 1 e 7 y x D g w w 8 5 E R 9 s 9 Y A A A A A A g A A A A A A E G Y A A A A B A A A g A A A A 3 S u m s g X W l b B v V W Z O i Z Y z T I t M r 8 H D k 8 o k 0 c W F e k w c x k o A A A A A D o A A A A A C A A A g A A A A j O k 6 y a 0 h C y 2 8 m N k K 8 k W s Z G 4 + 4 s g x q G G Z s X c y A l g A 9 k 5 Q A A A A f m M P 9 2 i D X k E y w G Y C 2 R R a 2 C w P q 0 7 4 Z r 4 D H n d R 0 7 / A M M t A y t Z D G a 8 z G h B Y e g v I a 7 D O T L V Q R u W a m u q z S H w v X X q n l n r n x K t n b a O N o Y E X F 4 W 7 D 3 Z A A A A A / f + i u R E I Q R D B Q Z / Z Y L Q S u l t p p 8 A w E J l R 9 K K c b 7 Y B W 5 Y Z w / X q / H W a B f o E e 0 N q C R M P c v A z R L d J Q z E l v B e q u i 2 W G A = = < / D a t a M a s h u p > 
</file>

<file path=customXml/itemProps1.xml><?xml version="1.0" encoding="utf-8"?>
<ds:datastoreItem xmlns:ds="http://schemas.openxmlformats.org/officeDocument/2006/customXml" ds:itemID="{E58A272B-5CA1-48AB-935F-48CEC44DEC0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Index sheet</vt:lpstr>
      <vt:lpstr>1.RawDataIReceive</vt:lpstr>
      <vt:lpstr>2.1stAnalysis-Vertical</vt:lpstr>
      <vt:lpstr>3.2ndAnalysis-Horizontal</vt:lpstr>
      <vt:lpstr>4.3rdAnalysis-Ratio(Amount)</vt:lpstr>
      <vt:lpstr>5.4thAnalysis-Ratio(Times)</vt:lpstr>
      <vt:lpstr>6.5thAnalysis-Ratio(%)</vt:lpstr>
      <vt:lpstr>7.ALL</vt:lpstr>
      <vt:lpstr>Sparklines-Inside-PivotTables</vt:lpstr>
      <vt:lpstr>___INDEX_SHEET___ASAP_Utilities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GadAllah Basheer</dc:creator>
  <cp:lastModifiedBy>Mohamed GadAllah Basheer</cp:lastModifiedBy>
  <dcterms:created xsi:type="dcterms:W3CDTF">2022-11-10T20:09:19Z</dcterms:created>
  <dcterms:modified xsi:type="dcterms:W3CDTF">2022-11-27T11:55:38Z</dcterms:modified>
</cp:coreProperties>
</file>