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hamed\Desktop\DNA Enterprise\"/>
    </mc:Choice>
  </mc:AlternateContent>
  <xr:revisionPtr revIDLastSave="0" documentId="8_{83ADC207-563D-47DB-99E9-AA199B51121B}" xr6:coauthVersionLast="47" xr6:coauthVersionMax="47" xr10:uidLastSave="{00000000-0000-0000-0000-000000000000}"/>
  <bookViews>
    <workbookView xWindow="-120" yWindow="-120" windowWidth="29040" windowHeight="15720" xr2:uid="{20F8D8D7-5C38-49C5-B86E-594D74893440}"/>
  </bookViews>
  <sheets>
    <sheet name="Data Entry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9" i="1" l="1"/>
  <c r="G69" i="1"/>
  <c r="H69" i="1"/>
  <c r="I69" i="1"/>
  <c r="J69" i="1"/>
  <c r="F70" i="1"/>
  <c r="G70" i="1"/>
  <c r="H70" i="1"/>
  <c r="I70" i="1"/>
  <c r="J70" i="1"/>
  <c r="F71" i="1"/>
  <c r="G71" i="1"/>
  <c r="H71" i="1"/>
  <c r="I71" i="1"/>
  <c r="J71" i="1"/>
  <c r="E69" i="1"/>
  <c r="E70" i="1"/>
  <c r="E71" i="1"/>
  <c r="F63" i="1"/>
  <c r="G63" i="1"/>
  <c r="H63" i="1"/>
  <c r="I63" i="1"/>
  <c r="J63" i="1"/>
  <c r="F64" i="1"/>
  <c r="G64" i="1"/>
  <c r="H64" i="1"/>
  <c r="I64" i="1"/>
  <c r="J64" i="1"/>
  <c r="F65" i="1"/>
  <c r="G65" i="1"/>
  <c r="H65" i="1"/>
  <c r="I65" i="1"/>
  <c r="J65" i="1"/>
  <c r="E63" i="1"/>
  <c r="E64" i="1"/>
  <c r="E65" i="1"/>
  <c r="F57" i="1"/>
  <c r="G57" i="1"/>
  <c r="H57" i="1"/>
  <c r="I57" i="1"/>
  <c r="J57" i="1"/>
  <c r="F58" i="1"/>
  <c r="G58" i="1"/>
  <c r="H58" i="1"/>
  <c r="I58" i="1"/>
  <c r="J58" i="1"/>
  <c r="F59" i="1"/>
  <c r="G59" i="1"/>
  <c r="H59" i="1"/>
  <c r="I59" i="1"/>
  <c r="J59" i="1"/>
  <c r="E57" i="1"/>
  <c r="E58" i="1"/>
  <c r="E59" i="1"/>
  <c r="U42" i="1"/>
  <c r="V42" i="1"/>
  <c r="W42" i="1"/>
  <c r="X42" i="1"/>
  <c r="Y42" i="1"/>
  <c r="U43" i="1"/>
  <c r="V43" i="1"/>
  <c r="W43" i="1"/>
  <c r="X43" i="1"/>
  <c r="Y43" i="1"/>
  <c r="U44" i="1"/>
  <c r="V44" i="1"/>
  <c r="W44" i="1"/>
  <c r="X44" i="1"/>
  <c r="Y44" i="1"/>
  <c r="U45" i="1"/>
  <c r="V45" i="1"/>
  <c r="W45" i="1"/>
  <c r="X45" i="1"/>
  <c r="Y45" i="1"/>
  <c r="U46" i="1"/>
  <c r="V46" i="1"/>
  <c r="W46" i="1"/>
  <c r="X46" i="1"/>
  <c r="Y46" i="1"/>
  <c r="U47" i="1"/>
  <c r="V47" i="1"/>
  <c r="W47" i="1"/>
  <c r="X47" i="1"/>
  <c r="Y47" i="1"/>
  <c r="U48" i="1"/>
  <c r="V48" i="1"/>
  <c r="W48" i="1"/>
  <c r="X48" i="1"/>
  <c r="Y48" i="1"/>
  <c r="U49" i="1"/>
  <c r="V49" i="1"/>
  <c r="W49" i="1"/>
  <c r="X49" i="1"/>
  <c r="Y49" i="1"/>
  <c r="U50" i="1"/>
  <c r="V50" i="1"/>
  <c r="W50" i="1"/>
  <c r="X50" i="1"/>
  <c r="Y50" i="1"/>
  <c r="U51" i="1"/>
  <c r="V51" i="1"/>
  <c r="W51" i="1"/>
  <c r="X51" i="1"/>
  <c r="Y51" i="1"/>
  <c r="U52" i="1"/>
  <c r="V52" i="1"/>
  <c r="W52" i="1"/>
  <c r="X52" i="1"/>
  <c r="Y52" i="1"/>
  <c r="U53" i="1"/>
  <c r="V53" i="1"/>
  <c r="W53" i="1"/>
  <c r="X53" i="1"/>
  <c r="Y53" i="1"/>
  <c r="V41" i="1"/>
  <c r="W41" i="1"/>
  <c r="X41" i="1"/>
  <c r="Y41" i="1"/>
  <c r="U41" i="1"/>
  <c r="U29" i="1"/>
  <c r="V29" i="1"/>
  <c r="W29" i="1"/>
  <c r="X29" i="1"/>
  <c r="Y29" i="1"/>
  <c r="U30" i="1"/>
  <c r="V30" i="1"/>
  <c r="W30" i="1"/>
  <c r="X30" i="1"/>
  <c r="Y30" i="1"/>
  <c r="U31" i="1"/>
  <c r="V31" i="1"/>
  <c r="W31" i="1"/>
  <c r="X31" i="1"/>
  <c r="Y31" i="1"/>
  <c r="U32" i="1"/>
  <c r="V32" i="1"/>
  <c r="W32" i="1"/>
  <c r="X32" i="1"/>
  <c r="Y32" i="1"/>
  <c r="U33" i="1"/>
  <c r="V33" i="1"/>
  <c r="W33" i="1"/>
  <c r="X33" i="1"/>
  <c r="Y33" i="1"/>
  <c r="U34" i="1"/>
  <c r="V34" i="1"/>
  <c r="W34" i="1"/>
  <c r="X34" i="1"/>
  <c r="Y34" i="1"/>
  <c r="U35" i="1"/>
  <c r="V35" i="1"/>
  <c r="W35" i="1"/>
  <c r="X35" i="1"/>
  <c r="Y35" i="1"/>
  <c r="U36" i="1"/>
  <c r="V36" i="1"/>
  <c r="W36" i="1"/>
  <c r="X36" i="1"/>
  <c r="Y36" i="1"/>
  <c r="U37" i="1"/>
  <c r="V37" i="1"/>
  <c r="W37" i="1"/>
  <c r="X37" i="1"/>
  <c r="Y37" i="1"/>
  <c r="V28" i="1"/>
  <c r="W28" i="1"/>
  <c r="X28" i="1"/>
  <c r="Y28" i="1"/>
  <c r="U28" i="1"/>
  <c r="U3" i="1"/>
  <c r="V3" i="1"/>
  <c r="W3" i="1"/>
  <c r="X3" i="1"/>
  <c r="Y3" i="1"/>
  <c r="U4" i="1"/>
  <c r="V4" i="1"/>
  <c r="W4" i="1"/>
  <c r="X4" i="1"/>
  <c r="Y4" i="1"/>
  <c r="U5" i="1"/>
  <c r="V5" i="1"/>
  <c r="W5" i="1"/>
  <c r="X5" i="1"/>
  <c r="Y5" i="1"/>
  <c r="U6" i="1"/>
  <c r="V6" i="1"/>
  <c r="W6" i="1"/>
  <c r="X6" i="1"/>
  <c r="Y6" i="1"/>
  <c r="U7" i="1"/>
  <c r="V7" i="1"/>
  <c r="W7" i="1"/>
  <c r="X7" i="1"/>
  <c r="Y7" i="1"/>
  <c r="U8" i="1"/>
  <c r="V8" i="1"/>
  <c r="W8" i="1"/>
  <c r="X8" i="1"/>
  <c r="Y8" i="1"/>
  <c r="U9" i="1"/>
  <c r="V9" i="1"/>
  <c r="W9" i="1"/>
  <c r="X9" i="1"/>
  <c r="Y9" i="1"/>
  <c r="U10" i="1"/>
  <c r="V10" i="1"/>
  <c r="W10" i="1"/>
  <c r="X10" i="1"/>
  <c r="Y10" i="1"/>
  <c r="U11" i="1"/>
  <c r="V11" i="1"/>
  <c r="W11" i="1"/>
  <c r="X11" i="1"/>
  <c r="Y11" i="1"/>
  <c r="U12" i="1"/>
  <c r="V12" i="1"/>
  <c r="W12" i="1"/>
  <c r="X12" i="1"/>
  <c r="Y12" i="1"/>
  <c r="U13" i="1"/>
  <c r="V13" i="1"/>
  <c r="W13" i="1"/>
  <c r="X13" i="1"/>
  <c r="Y13" i="1"/>
  <c r="U14" i="1"/>
  <c r="V14" i="1"/>
  <c r="W14" i="1"/>
  <c r="X14" i="1"/>
  <c r="Y14" i="1"/>
  <c r="U15" i="1"/>
  <c r="V15" i="1"/>
  <c r="W15" i="1"/>
  <c r="X15" i="1"/>
  <c r="Y15" i="1"/>
  <c r="U16" i="1"/>
  <c r="V16" i="1"/>
  <c r="W16" i="1"/>
  <c r="X16" i="1"/>
  <c r="Y16" i="1"/>
  <c r="U17" i="1"/>
  <c r="V17" i="1"/>
  <c r="W17" i="1"/>
  <c r="X17" i="1"/>
  <c r="Y17" i="1"/>
  <c r="U18" i="1"/>
  <c r="V18" i="1"/>
  <c r="W18" i="1"/>
  <c r="X18" i="1"/>
  <c r="Y18" i="1"/>
  <c r="U19" i="1"/>
  <c r="V19" i="1"/>
  <c r="W19" i="1"/>
  <c r="X19" i="1"/>
  <c r="Y19" i="1"/>
  <c r="U20" i="1"/>
  <c r="V20" i="1"/>
  <c r="W20" i="1"/>
  <c r="X20" i="1"/>
  <c r="Y20" i="1"/>
  <c r="U21" i="1"/>
  <c r="V21" i="1"/>
  <c r="W21" i="1"/>
  <c r="X21" i="1"/>
  <c r="Y21" i="1"/>
  <c r="U22" i="1"/>
  <c r="V22" i="1"/>
  <c r="W22" i="1"/>
  <c r="X22" i="1"/>
  <c r="Y22" i="1"/>
  <c r="U23" i="1"/>
  <c r="V23" i="1"/>
  <c r="W23" i="1"/>
  <c r="X23" i="1"/>
  <c r="Y23" i="1"/>
  <c r="U24" i="1"/>
  <c r="V24" i="1"/>
  <c r="W24" i="1"/>
  <c r="X24" i="1"/>
  <c r="Y24" i="1"/>
  <c r="V2" i="1"/>
  <c r="W2" i="1"/>
  <c r="X2" i="1"/>
  <c r="Y2" i="1"/>
  <c r="U2" i="1"/>
  <c r="M42" i="1"/>
  <c r="N42" i="1"/>
  <c r="O42" i="1"/>
  <c r="P42" i="1"/>
  <c r="Q42" i="1"/>
  <c r="R42" i="1"/>
  <c r="M43" i="1"/>
  <c r="N43" i="1"/>
  <c r="O43" i="1"/>
  <c r="P43" i="1"/>
  <c r="Q43" i="1"/>
  <c r="R43" i="1"/>
  <c r="M44" i="1"/>
  <c r="N44" i="1"/>
  <c r="O44" i="1"/>
  <c r="P44" i="1"/>
  <c r="Q44" i="1"/>
  <c r="R44" i="1"/>
  <c r="M45" i="1"/>
  <c r="N45" i="1"/>
  <c r="O45" i="1"/>
  <c r="P45" i="1"/>
  <c r="Q45" i="1"/>
  <c r="R45" i="1"/>
  <c r="M46" i="1"/>
  <c r="N46" i="1"/>
  <c r="O46" i="1"/>
  <c r="P46" i="1"/>
  <c r="Q46" i="1"/>
  <c r="R46" i="1"/>
  <c r="M47" i="1"/>
  <c r="N47" i="1"/>
  <c r="O47" i="1"/>
  <c r="P47" i="1"/>
  <c r="Q47" i="1"/>
  <c r="R47" i="1"/>
  <c r="M48" i="1"/>
  <c r="N48" i="1"/>
  <c r="O48" i="1"/>
  <c r="P48" i="1"/>
  <c r="Q48" i="1"/>
  <c r="R48" i="1"/>
  <c r="M49" i="1"/>
  <c r="N49" i="1"/>
  <c r="O49" i="1"/>
  <c r="P49" i="1"/>
  <c r="Q49" i="1"/>
  <c r="R49" i="1"/>
  <c r="M50" i="1"/>
  <c r="N50" i="1"/>
  <c r="O50" i="1"/>
  <c r="P50" i="1"/>
  <c r="Q50" i="1"/>
  <c r="R50" i="1"/>
  <c r="M51" i="1"/>
  <c r="N51" i="1"/>
  <c r="O51" i="1"/>
  <c r="P51" i="1"/>
  <c r="Q51" i="1"/>
  <c r="R51" i="1"/>
  <c r="M52" i="1"/>
  <c r="N52" i="1"/>
  <c r="O52" i="1"/>
  <c r="P52" i="1"/>
  <c r="Q52" i="1"/>
  <c r="R52" i="1"/>
  <c r="M53" i="1"/>
  <c r="N53" i="1"/>
  <c r="O53" i="1"/>
  <c r="P53" i="1"/>
  <c r="Q53" i="1"/>
  <c r="R53" i="1"/>
  <c r="N41" i="1"/>
  <c r="O41" i="1"/>
  <c r="P41" i="1"/>
  <c r="Q41" i="1"/>
  <c r="R41" i="1"/>
  <c r="M41" i="1"/>
  <c r="M29" i="1"/>
  <c r="N29" i="1"/>
  <c r="O29" i="1"/>
  <c r="P29" i="1"/>
  <c r="Q29" i="1"/>
  <c r="R29" i="1"/>
  <c r="M30" i="1"/>
  <c r="N30" i="1"/>
  <c r="O30" i="1"/>
  <c r="P30" i="1"/>
  <c r="Q30" i="1"/>
  <c r="R30" i="1"/>
  <c r="M31" i="1"/>
  <c r="N31" i="1"/>
  <c r="O31" i="1"/>
  <c r="P31" i="1"/>
  <c r="Q31" i="1"/>
  <c r="R31" i="1"/>
  <c r="M32" i="1"/>
  <c r="N32" i="1"/>
  <c r="O32" i="1"/>
  <c r="P32" i="1"/>
  <c r="Q32" i="1"/>
  <c r="R32" i="1"/>
  <c r="M33" i="1"/>
  <c r="N33" i="1"/>
  <c r="O33" i="1"/>
  <c r="P33" i="1"/>
  <c r="Q33" i="1"/>
  <c r="R33" i="1"/>
  <c r="M34" i="1"/>
  <c r="N34" i="1"/>
  <c r="O34" i="1"/>
  <c r="P34" i="1"/>
  <c r="Q34" i="1"/>
  <c r="R34" i="1"/>
  <c r="M35" i="1"/>
  <c r="N35" i="1"/>
  <c r="O35" i="1"/>
  <c r="P35" i="1"/>
  <c r="Q35" i="1"/>
  <c r="R35" i="1"/>
  <c r="M36" i="1"/>
  <c r="N36" i="1"/>
  <c r="O36" i="1"/>
  <c r="P36" i="1"/>
  <c r="Q36" i="1"/>
  <c r="R36" i="1"/>
  <c r="M37" i="1"/>
  <c r="N37" i="1"/>
  <c r="O37" i="1"/>
  <c r="P37" i="1"/>
  <c r="Q37" i="1"/>
  <c r="R37" i="1"/>
  <c r="N28" i="1"/>
  <c r="O28" i="1"/>
  <c r="P28" i="1"/>
  <c r="Q28" i="1"/>
  <c r="R28" i="1"/>
  <c r="M28" i="1"/>
  <c r="M3" i="1"/>
  <c r="N3" i="1"/>
  <c r="O3" i="1"/>
  <c r="P3" i="1"/>
  <c r="Q3" i="1"/>
  <c r="R3" i="1"/>
  <c r="M4" i="1"/>
  <c r="N4" i="1"/>
  <c r="O4" i="1"/>
  <c r="P4" i="1"/>
  <c r="Q4" i="1"/>
  <c r="R4" i="1"/>
  <c r="M5" i="1"/>
  <c r="N5" i="1"/>
  <c r="O5" i="1"/>
  <c r="P5" i="1"/>
  <c r="Q5" i="1"/>
  <c r="R5" i="1"/>
  <c r="M6" i="1"/>
  <c r="N6" i="1"/>
  <c r="O6" i="1"/>
  <c r="P6" i="1"/>
  <c r="Q6" i="1"/>
  <c r="R6" i="1"/>
  <c r="M7" i="1"/>
  <c r="N7" i="1"/>
  <c r="O7" i="1"/>
  <c r="P7" i="1"/>
  <c r="Q7" i="1"/>
  <c r="R7" i="1"/>
  <c r="M8" i="1"/>
  <c r="N8" i="1"/>
  <c r="O8" i="1"/>
  <c r="P8" i="1"/>
  <c r="Q8" i="1"/>
  <c r="R8" i="1"/>
  <c r="M9" i="1"/>
  <c r="N9" i="1"/>
  <c r="O9" i="1"/>
  <c r="P9" i="1"/>
  <c r="Q9" i="1"/>
  <c r="R9" i="1"/>
  <c r="M10" i="1"/>
  <c r="N10" i="1"/>
  <c r="O10" i="1"/>
  <c r="P10" i="1"/>
  <c r="Q10" i="1"/>
  <c r="R10" i="1"/>
  <c r="M11" i="1"/>
  <c r="N11" i="1"/>
  <c r="O11" i="1"/>
  <c r="P11" i="1"/>
  <c r="Q11" i="1"/>
  <c r="R11" i="1"/>
  <c r="M12" i="1"/>
  <c r="N12" i="1"/>
  <c r="O12" i="1"/>
  <c r="P12" i="1"/>
  <c r="Q12" i="1"/>
  <c r="R12" i="1"/>
  <c r="M13" i="1"/>
  <c r="N13" i="1"/>
  <c r="O13" i="1"/>
  <c r="P13" i="1"/>
  <c r="Q13" i="1"/>
  <c r="R13" i="1"/>
  <c r="M14" i="1"/>
  <c r="N14" i="1"/>
  <c r="O14" i="1"/>
  <c r="P14" i="1"/>
  <c r="Q14" i="1"/>
  <c r="R14" i="1"/>
  <c r="M15" i="1"/>
  <c r="N15" i="1"/>
  <c r="O15" i="1"/>
  <c r="P15" i="1"/>
  <c r="Q15" i="1"/>
  <c r="R15" i="1"/>
  <c r="M16" i="1"/>
  <c r="N16" i="1"/>
  <c r="O16" i="1"/>
  <c r="P16" i="1"/>
  <c r="Q16" i="1"/>
  <c r="R16" i="1"/>
  <c r="M17" i="1"/>
  <c r="N17" i="1"/>
  <c r="O17" i="1"/>
  <c r="P17" i="1"/>
  <c r="Q17" i="1"/>
  <c r="R17" i="1"/>
  <c r="M18" i="1"/>
  <c r="N18" i="1"/>
  <c r="O18" i="1"/>
  <c r="P18" i="1"/>
  <c r="Q18" i="1"/>
  <c r="R18" i="1"/>
  <c r="M19" i="1"/>
  <c r="N19" i="1"/>
  <c r="O19" i="1"/>
  <c r="P19" i="1"/>
  <c r="Q19" i="1"/>
  <c r="R19" i="1"/>
  <c r="M20" i="1"/>
  <c r="N20" i="1"/>
  <c r="O20" i="1"/>
  <c r="P20" i="1"/>
  <c r="Q20" i="1"/>
  <c r="R20" i="1"/>
  <c r="M21" i="1"/>
  <c r="N21" i="1"/>
  <c r="O21" i="1"/>
  <c r="P21" i="1"/>
  <c r="Q21" i="1"/>
  <c r="R21" i="1"/>
  <c r="M22" i="1"/>
  <c r="N22" i="1"/>
  <c r="O22" i="1"/>
  <c r="P22" i="1"/>
  <c r="Q22" i="1"/>
  <c r="R22" i="1"/>
  <c r="M23" i="1"/>
  <c r="N23" i="1"/>
  <c r="O23" i="1"/>
  <c r="P23" i="1"/>
  <c r="Q23" i="1"/>
  <c r="R23" i="1"/>
  <c r="M24" i="1"/>
  <c r="N24" i="1"/>
  <c r="O24" i="1"/>
  <c r="P24" i="1"/>
  <c r="Q24" i="1"/>
  <c r="R24" i="1"/>
  <c r="N2" i="1"/>
  <c r="O2" i="1"/>
  <c r="P2" i="1"/>
  <c r="Q2" i="1"/>
  <c r="R2" i="1"/>
  <c r="M2" i="1"/>
  <c r="F53" i="1"/>
  <c r="G53" i="1"/>
  <c r="H53" i="1"/>
  <c r="I53" i="1"/>
  <c r="J53" i="1"/>
  <c r="E53" i="1"/>
  <c r="F52" i="1"/>
  <c r="G52" i="1"/>
  <c r="H52" i="1"/>
  <c r="I52" i="1"/>
  <c r="J52" i="1"/>
  <c r="F48" i="1"/>
  <c r="G48" i="1"/>
  <c r="H48" i="1"/>
  <c r="I48" i="1"/>
  <c r="J48" i="1"/>
  <c r="E52" i="1"/>
  <c r="E48" i="1"/>
  <c r="F44" i="1"/>
  <c r="G44" i="1"/>
  <c r="H44" i="1"/>
  <c r="I44" i="1"/>
  <c r="J44" i="1"/>
  <c r="E44" i="1"/>
  <c r="E37" i="1"/>
  <c r="F37" i="1"/>
  <c r="G37" i="1"/>
  <c r="H37" i="1"/>
  <c r="I37" i="1"/>
  <c r="J37" i="1"/>
  <c r="E32" i="1"/>
  <c r="F32" i="1"/>
  <c r="G32" i="1"/>
  <c r="H32" i="1"/>
  <c r="I32" i="1"/>
  <c r="J32" i="1"/>
  <c r="J4" i="1"/>
  <c r="J5" i="1" s="1"/>
  <c r="I4" i="1"/>
  <c r="H4" i="1"/>
  <c r="H5" i="1" s="1"/>
  <c r="E3" i="1"/>
  <c r="E5" i="1" s="1"/>
  <c r="H23" i="1"/>
  <c r="J23" i="1"/>
  <c r="F20" i="1"/>
  <c r="F23" i="1" s="1"/>
  <c r="G20" i="1"/>
  <c r="G23" i="1" s="1"/>
  <c r="F21" i="1"/>
  <c r="G21" i="1"/>
  <c r="I21" i="1"/>
  <c r="I23" i="1" s="1"/>
  <c r="F22" i="1"/>
  <c r="G22" i="1"/>
  <c r="E22" i="1"/>
  <c r="E20" i="1"/>
  <c r="J19" i="1"/>
  <c r="E18" i="1"/>
  <c r="E19" i="1" s="1"/>
  <c r="F18" i="1"/>
  <c r="G18" i="1"/>
  <c r="G19" i="1" s="1"/>
  <c r="H18" i="1"/>
  <c r="I18" i="1"/>
  <c r="J18" i="1"/>
  <c r="E14" i="1"/>
  <c r="F14" i="1"/>
  <c r="F19" i="1" s="1"/>
  <c r="F24" i="1" s="1"/>
  <c r="G14" i="1"/>
  <c r="H14" i="1"/>
  <c r="H19" i="1" s="1"/>
  <c r="I14" i="1"/>
  <c r="I19" i="1" s="1"/>
  <c r="I24" i="1" s="1"/>
  <c r="J14" i="1"/>
  <c r="F10" i="1"/>
  <c r="E9" i="1"/>
  <c r="F9" i="1"/>
  <c r="G9" i="1"/>
  <c r="G10" i="1" s="1"/>
  <c r="H9" i="1"/>
  <c r="I9" i="1"/>
  <c r="I10" i="1" s="1"/>
  <c r="J9" i="1"/>
  <c r="F5" i="1"/>
  <c r="G5" i="1"/>
  <c r="I5" i="1"/>
  <c r="G24" i="1" l="1"/>
  <c r="H24" i="1"/>
  <c r="J24" i="1"/>
  <c r="E10" i="1"/>
  <c r="H10" i="1"/>
  <c r="J10" i="1"/>
  <c r="E23" i="1" l="1"/>
  <c r="E24" i="1" s="1"/>
</calcChain>
</file>

<file path=xl/sharedStrings.xml><?xml version="1.0" encoding="utf-8"?>
<sst xmlns="http://schemas.openxmlformats.org/spreadsheetml/2006/main" count="411" uniqueCount="115">
  <si>
    <t>Company Name</t>
  </si>
  <si>
    <t>Financial Statement Title</t>
  </si>
  <si>
    <t>Financial Statement Main Items</t>
  </si>
  <si>
    <t>Financial Statement Details</t>
  </si>
  <si>
    <t>2016 Balance</t>
  </si>
  <si>
    <t>2017 Balance</t>
  </si>
  <si>
    <t>2018 Balance</t>
  </si>
  <si>
    <t>2019 Balance</t>
  </si>
  <si>
    <t>2020 Balance</t>
  </si>
  <si>
    <t>2021 Balance</t>
  </si>
  <si>
    <t>(1) Balance Sheet</t>
  </si>
  <si>
    <t>[1-1] Non Current Assets</t>
  </si>
  <si>
    <t>Company A</t>
  </si>
  <si>
    <t>[1-6] Balance Sheet Totals</t>
  </si>
  <si>
    <t>Total Non Current Assets</t>
  </si>
  <si>
    <t>[1-2] Current Assets</t>
  </si>
  <si>
    <t>Non Current Assets Details #1</t>
  </si>
  <si>
    <t>Non Current Assets Details #2</t>
  </si>
  <si>
    <t>Non Current Assets Details #3</t>
  </si>
  <si>
    <t>Current Assets Details #1</t>
  </si>
  <si>
    <t>Current Assets Details #2</t>
  </si>
  <si>
    <t>Current Assets Details #3</t>
  </si>
  <si>
    <t>Total Current Assets</t>
  </si>
  <si>
    <t>Total Assets</t>
  </si>
  <si>
    <t>[1-3] Non Current Liabilities</t>
  </si>
  <si>
    <t>Non Current Liabilities Details #1</t>
  </si>
  <si>
    <t>Non Current Liabilities Details #2</t>
  </si>
  <si>
    <t>Non Current Liabilities Details #3</t>
  </si>
  <si>
    <t>Total Non Current Liabilities</t>
  </si>
  <si>
    <t>[1-4] Current Liabilities</t>
  </si>
  <si>
    <t>Current Liabilities Details #1</t>
  </si>
  <si>
    <t>Current Liabilities Details #2</t>
  </si>
  <si>
    <t>Current Liabilities Details #3</t>
  </si>
  <si>
    <t>Total Current Liabilities</t>
  </si>
  <si>
    <t>Total Liabilities</t>
  </si>
  <si>
    <t>[1-5] Owners Equity</t>
  </si>
  <si>
    <t>Owners Equity Details #1</t>
  </si>
  <si>
    <t>Owners Equity Details #2</t>
  </si>
  <si>
    <t>Owners Equity Details #3</t>
  </si>
  <si>
    <t>Total Owners Equity</t>
  </si>
  <si>
    <t>Total Liabilities &amp; Owners Equity</t>
  </si>
  <si>
    <t>(2) Income Statement</t>
  </si>
  <si>
    <t>[2-1] Income</t>
  </si>
  <si>
    <t>[2-2] Income Totals</t>
  </si>
  <si>
    <t>Income Statements Details #1</t>
  </si>
  <si>
    <t>Income Statements Details #2</t>
  </si>
  <si>
    <t>Income Statements Details #3</t>
  </si>
  <si>
    <t>Income Statements Details #4</t>
  </si>
  <si>
    <t>Income Statements Details #6</t>
  </si>
  <si>
    <t>Income Statements Details #7</t>
  </si>
  <si>
    <t>Income Statements Details #8</t>
  </si>
  <si>
    <t>Income Statements Details #9</t>
  </si>
  <si>
    <t>Total #1</t>
  </si>
  <si>
    <t>Total #2</t>
  </si>
  <si>
    <t>(3) Cash Flow Statement</t>
  </si>
  <si>
    <t>[3-1] Cash Flow</t>
  </si>
  <si>
    <t>Cash Flow Details #1</t>
  </si>
  <si>
    <t>Cash Flow Details #2</t>
  </si>
  <si>
    <t>Cash Flow Details #3</t>
  </si>
  <si>
    <t>[3-2] Cash Flow Totals</t>
  </si>
  <si>
    <t>Cash Flow Details #4</t>
  </si>
  <si>
    <t>Cash Flow Details #5</t>
  </si>
  <si>
    <t>Cash Flow Details #6</t>
  </si>
  <si>
    <t>Cash Flow Details #7</t>
  </si>
  <si>
    <t>Cash Flow Details #8</t>
  </si>
  <si>
    <t>Cash Flow Details #9</t>
  </si>
  <si>
    <t>Total #3</t>
  </si>
  <si>
    <t>Total #4</t>
  </si>
  <si>
    <t>2016 Vertical</t>
  </si>
  <si>
    <t>2017 Vertical</t>
  </si>
  <si>
    <t>2018 Vertical</t>
  </si>
  <si>
    <t>2019 Vertical</t>
  </si>
  <si>
    <t>2020 Vertical</t>
  </si>
  <si>
    <t>2021 Vertical</t>
  </si>
  <si>
    <t>2017 Horizontal</t>
  </si>
  <si>
    <t>2018 Horizontal</t>
  </si>
  <si>
    <t>2019 Horizontal</t>
  </si>
  <si>
    <t>2020 Horizontal</t>
  </si>
  <si>
    <t>2021 Horizontal</t>
  </si>
  <si>
    <t>Ratio Name</t>
  </si>
  <si>
    <t>Ratio</t>
  </si>
  <si>
    <t>(4) Ratios</t>
  </si>
  <si>
    <t>Ratio Type (Amount)</t>
  </si>
  <si>
    <t>[4-1] General Ratios (Amount)</t>
  </si>
  <si>
    <t>Amount Name #1</t>
  </si>
  <si>
    <t>Amount Name #2</t>
  </si>
  <si>
    <t>Amount Name #3</t>
  </si>
  <si>
    <t>2016 Ratios (Amount)</t>
  </si>
  <si>
    <t>2017 Ratios (Amount)</t>
  </si>
  <si>
    <t>2018 Ratios (Amount)</t>
  </si>
  <si>
    <t>2019 Ratios (Amount)</t>
  </si>
  <si>
    <t>2020 Ratios (Amount)</t>
  </si>
  <si>
    <t>2021 Ratios (Amount)</t>
  </si>
  <si>
    <t>Ratio Type (Times)</t>
  </si>
  <si>
    <t>Times Name #1</t>
  </si>
  <si>
    <t>Times Name #2</t>
  </si>
  <si>
    <t>Times Name #3</t>
  </si>
  <si>
    <t>[4-2] Activities Ratios (Times)</t>
  </si>
  <si>
    <t>Ratio Type (Percentage)</t>
  </si>
  <si>
    <t>Percentage #1</t>
  </si>
  <si>
    <t>Percentage #2</t>
  </si>
  <si>
    <t>Percentage #3</t>
  </si>
  <si>
    <t>[4-3] Profitability Ratios (Percentage)</t>
  </si>
  <si>
    <t>2016 Ratios (Times)</t>
  </si>
  <si>
    <t>2017 Ratios (Times)</t>
  </si>
  <si>
    <t>2018 Ratios (Times)</t>
  </si>
  <si>
    <t>2019 Ratios (Times)</t>
  </si>
  <si>
    <t>2020 Ratios (Times)</t>
  </si>
  <si>
    <t>2021 Ratios (Times)</t>
  </si>
  <si>
    <t>2016 Ratios (Percentage)</t>
  </si>
  <si>
    <t>2017 Ratios (Percentage)</t>
  </si>
  <si>
    <t>2018 Ratios (Percentage)</t>
  </si>
  <si>
    <t>2019 Ratios (Percentage)</t>
  </si>
  <si>
    <t>2020 Ratios (Percentage)</t>
  </si>
  <si>
    <t>2021 Ratios (Percentage)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</si>
</sst>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2" fillId="0" borderId="0" xfId="0" applyFont="1" applyFill="1"/>
    <xf numFmtId="0" fontId="2" fillId="0" borderId="0" xfId="0" applyNumberFormat="1" applyFont="1" applyFill="1"/>
  </cellXfs>
  <cellStyles count="1">
    <cellStyle name="Normal" xfId="0" builtinId="0"/>
  </cellStyles>
  <dxfs count="12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theme="4"/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 outline="0"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6E68B318-092C-4EE1-9961-666ED0F1215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EEF674-4B24-4D5C-AA70-4E352252225D}" name="Balance_Sheet_Statement" displayName="Balance_Sheet_Statement" ref="A1:J24" totalsRowShown="0" headerRowDxfId="112" dataDxfId="111">
  <autoFilter ref="A1:J24" xr:uid="{D1EEF674-4B24-4D5C-AA70-4E352252225D}"/>
  <tableColumns count="10">
    <tableColumn id="1" xr3:uid="{76EFFD44-2A99-4002-9B62-38802D15288B}" name="Company Name" dataDxfId="122"/>
    <tableColumn id="2" xr3:uid="{3202374F-6265-478C-A805-1C1D56517130}" name="Financial Statement Title" dataDxfId="121"/>
    <tableColumn id="3" xr3:uid="{4B5E3938-E557-4167-BFB9-160E59E9C435}" name="Financial Statement Main Items" dataDxfId="120"/>
    <tableColumn id="4" xr3:uid="{1CB0D338-8424-4B83-A9E0-F43BB7E79BE0}" name="Financial Statement Details" dataDxfId="119"/>
    <tableColumn id="5" xr3:uid="{42A6BBE2-A745-46A7-AEBA-7817320854AF}" name="2016 Balance" dataDxfId="118"/>
    <tableColumn id="6" xr3:uid="{229C95D9-3C1F-4DC6-87DE-95B9D0A1F879}" name="2017 Balance" dataDxfId="117"/>
    <tableColumn id="7" xr3:uid="{23A873BB-44A2-4F61-9B18-CFCC91114002}" name="2018 Balance" dataDxfId="116"/>
    <tableColumn id="8" xr3:uid="{196E06F3-0F33-4AC4-B716-6AB83F2014FB}" name="2019 Balance" dataDxfId="115"/>
    <tableColumn id="9" xr3:uid="{3B72D9C9-8DCB-4651-B42A-D14A89DEF585}" name="2020 Balance" dataDxfId="114"/>
    <tableColumn id="10" xr3:uid="{0CB49BAD-BEF3-47BF-AD94-D2A50C22AE93}" name="2021 Balance" dataDxfId="113"/>
  </tableColumns>
  <tableStyleInfo name="TableStyleMedium14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A51FB2E-9A2F-4B35-BB42-485555F440AD}" name="Ratios_Amount" displayName="Ratios_Amount" ref="A56:J59" totalsRowShown="0" headerRowDxfId="25" dataDxfId="24">
  <autoFilter ref="A56:J59" xr:uid="{5A51FB2E-9A2F-4B35-BB42-485555F440AD}"/>
  <tableColumns count="10">
    <tableColumn id="1" xr3:uid="{961BD496-6DFD-463E-BE3A-8AB9D5E4C91F}" name="Company Name" dataDxfId="35"/>
    <tableColumn id="2" xr3:uid="{E054E2C6-A603-47C1-8553-EDA889966BB5}" name="Ratio" dataDxfId="34"/>
    <tableColumn id="3" xr3:uid="{9A4D755A-F2EB-49A2-90B5-60BA1BA40623}" name="Ratio Type (Amount)" dataDxfId="33"/>
    <tableColumn id="4" xr3:uid="{CD98E6E3-B1D7-442E-A38A-869F2140BB7F}" name="Ratio Name" dataDxfId="32"/>
    <tableColumn id="5" xr3:uid="{A65DA91A-9AB9-4AD7-B5CA-E404D61C283B}" name="2016 Ratios (Amount)" dataDxfId="31">
      <calculatedColumnFormula>E8/E17</calculatedColumnFormula>
    </tableColumn>
    <tableColumn id="6" xr3:uid="{4501DBA3-237D-4BB0-8C39-B6059B169F3E}" name="2017 Ratios (Amount)" dataDxfId="30">
      <calculatedColumnFormula>F8/F17</calculatedColumnFormula>
    </tableColumn>
    <tableColumn id="7" xr3:uid="{C31935C6-4ACB-4FF9-9D8B-CA55E4A82B28}" name="2018 Ratios (Amount)" dataDxfId="29">
      <calculatedColumnFormula>G8/G17</calculatedColumnFormula>
    </tableColumn>
    <tableColumn id="8" xr3:uid="{CD54BC7B-4B2A-4C9E-A094-2C11E1859DCF}" name="2019 Ratios (Amount)" dataDxfId="28">
      <calculatedColumnFormula>H8/H17</calculatedColumnFormula>
    </tableColumn>
    <tableColumn id="9" xr3:uid="{09115A23-80D3-4401-BFD8-3E3357081733}" name="2020 Ratios (Amount)" dataDxfId="27">
      <calculatedColumnFormula>I8/I17</calculatedColumnFormula>
    </tableColumn>
    <tableColumn id="10" xr3:uid="{A6F0CB60-3ECF-47B4-989B-37BD90B10BC5}" name="2021 Ratios (Amount)" dataDxfId="26">
      <calculatedColumnFormula>J8/J17</calculatedColumnFormula>
    </tableColumn>
  </tableColumns>
  <tableStyleInfo name="TableStyleDark6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FB49F64-B48E-4176-9AC3-D5C40557EDAE}" name="Ratios_Times" displayName="Ratios_Times" ref="A62:J65" totalsRowShown="0" headerRowDxfId="13" dataDxfId="12">
  <autoFilter ref="A62:J65" xr:uid="{7FB49F64-B48E-4176-9AC3-D5C40557EDAE}"/>
  <tableColumns count="10">
    <tableColumn id="1" xr3:uid="{A6064D72-31F0-4F7E-B36F-E5C44A18A2E5}" name="Company Name" dataDxfId="23"/>
    <tableColumn id="2" xr3:uid="{1EED8329-832B-47E7-BB1B-1CFB9D184474}" name="Ratio" dataDxfId="22"/>
    <tableColumn id="3" xr3:uid="{D0ED7024-358D-4C51-9EAA-0A5D2FCA30B7}" name="Ratio Type (Times)" dataDxfId="21"/>
    <tableColumn id="4" xr3:uid="{90E11142-87E6-47BF-8B78-FC462CB99168}" name="Ratio Name" dataDxfId="20"/>
    <tableColumn id="5" xr3:uid="{CC5798ED-14A7-4A3E-B04E-D12593A78974}" name="2016 Ratios (Times)" dataDxfId="19">
      <calculatedColumnFormula>E17/E4</calculatedColumnFormula>
    </tableColumn>
    <tableColumn id="6" xr3:uid="{54C90BCC-96E5-4192-88DE-B50C5AA59276}" name="2017 Ratios (Times)" dataDxfId="18">
      <calculatedColumnFormula>F17/F4</calculatedColumnFormula>
    </tableColumn>
    <tableColumn id="7" xr3:uid="{3C3A17C0-C0ED-4B29-BAC8-B599A3D7ED4F}" name="2018 Ratios (Times)" dataDxfId="17">
      <calculatedColumnFormula>G17/G4</calculatedColumnFormula>
    </tableColumn>
    <tableColumn id="8" xr3:uid="{6CD20467-2792-4B83-A430-E238F7B36E65}" name="2019 Ratios (Times)" dataDxfId="16">
      <calculatedColumnFormula>H17/H4</calculatedColumnFormula>
    </tableColumn>
    <tableColumn id="9" xr3:uid="{98BA0855-D214-4E94-8D76-1F1DEBAAC78A}" name="2020 Ratios (Times)" dataDxfId="15">
      <calculatedColumnFormula>I17/I4</calculatedColumnFormula>
    </tableColumn>
    <tableColumn id="10" xr3:uid="{388FA80C-1A0D-49C1-B6A7-8913D561C382}" name="2021 Ratios (Times)" dataDxfId="14">
      <calculatedColumnFormula>J17/J4</calculatedColumnFormula>
    </tableColumn>
  </tableColumns>
  <tableStyleInfo name="TableStyleDark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7A602D5-157D-497A-9CA0-4B46935A8E33}" name="Ratios_Percentage" displayName="Ratios_Percentage" ref="A68:J71" totalsRowShown="0" headerRowDxfId="1" dataDxfId="0">
  <autoFilter ref="A68:J71" xr:uid="{77A602D5-157D-497A-9CA0-4B46935A8E33}"/>
  <tableColumns count="10">
    <tableColumn id="1" xr3:uid="{F07D64B8-6548-4B2E-BC0D-F4A64F882BD5}" name="Company Name" dataDxfId="11"/>
    <tableColumn id="2" xr3:uid="{53AEF7D1-E1E8-4D23-97D7-3EC24EDD5661}" name="Ratio" dataDxfId="10"/>
    <tableColumn id="3" xr3:uid="{1424BA01-5BD9-4A54-8D9D-82DFE11988BE}" name="Ratio Type (Percentage)" dataDxfId="9"/>
    <tableColumn id="4" xr3:uid="{E1FFA235-6C93-46F3-89D8-84B282F05E6F}" name="Ratio Name" dataDxfId="8"/>
    <tableColumn id="5" xr3:uid="{C8A79B63-FC4F-471B-A535-780765F41810}" name="2016 Ratios (Percentage)" dataDxfId="7">
      <calculatedColumnFormula>E32/E22</calculatedColumnFormula>
    </tableColumn>
    <tableColumn id="6" xr3:uid="{EA2FF81B-1492-4A20-B7F1-03D2A5D321DF}" name="2017 Ratios (Percentage)" dataDxfId="6">
      <calculatedColumnFormula>F32/F22</calculatedColumnFormula>
    </tableColumn>
    <tableColumn id="7" xr3:uid="{FA03EEF1-EE37-4BD1-B497-3E137CD09341}" name="2018 Ratios (Percentage)" dataDxfId="5">
      <calculatedColumnFormula>G32/G22</calculatedColumnFormula>
    </tableColumn>
    <tableColumn id="8" xr3:uid="{0A97915C-8124-416D-A12C-2AD0FE90036C}" name="2019 Ratios (Percentage)" dataDxfId="4">
      <calculatedColumnFormula>H32/H22</calculatedColumnFormula>
    </tableColumn>
    <tableColumn id="9" xr3:uid="{16A5FA2D-39C0-4BCF-ACF4-D35A074E01BE}" name="2020 Ratios (Percentage)" dataDxfId="3">
      <calculatedColumnFormula>I32/I22</calculatedColumnFormula>
    </tableColumn>
    <tableColumn id="10" xr3:uid="{968A676B-66E8-4BAE-9FB7-B99B3D51B260}" name="2021 Ratios (Percentage)" dataDxfId="2">
      <calculatedColumnFormula>J32/J22</calculatedColumnFormula>
    </tableColumn>
  </tableColumns>
  <tableStyleInfo name="TableStyleDark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BC2BF48-EFF6-4222-B272-58910C98DDD2}" name="Income_Statement" displayName="Income_Statement" ref="A27:J37" totalsRowShown="0" headerRowDxfId="100" dataDxfId="99">
  <autoFilter ref="A27:J37" xr:uid="{5BC2BF48-EFF6-4222-B272-58910C98DDD2}"/>
  <tableColumns count="10">
    <tableColumn id="1" xr3:uid="{1C15F244-F5CD-4A4F-B47F-5162456563D9}" name="Company Name" dataDxfId="110"/>
    <tableColumn id="2" xr3:uid="{B83E0663-3A36-4C7F-9286-A9B70117D646}" name="Financial Statement Title" dataDxfId="109"/>
    <tableColumn id="3" xr3:uid="{D6E2493E-EC42-453B-94EF-00195D235F48}" name="Financial Statement Main Items" dataDxfId="108"/>
    <tableColumn id="4" xr3:uid="{3E9FA4BA-2F87-42E3-A706-6058FDE08D50}" name="Financial Statement Details" dataDxfId="107"/>
    <tableColumn id="5" xr3:uid="{D46C0E29-496E-4D5E-BE6E-14DC46C43DC6}" name="2016 Balance" dataDxfId="106"/>
    <tableColumn id="6" xr3:uid="{6F731D56-6986-4F53-900F-304DAAF67B32}" name="2017 Balance" dataDxfId="105"/>
    <tableColumn id="7" xr3:uid="{C41CC5F5-8FA8-421D-BCFE-AE1EAB89832B}" name="2018 Balance" dataDxfId="104"/>
    <tableColumn id="8" xr3:uid="{0D437F93-F2A4-4FFD-A6C8-9072D167BB5F}" name="2019 Balance" dataDxfId="103"/>
    <tableColumn id="9" xr3:uid="{1CD0150C-4F8D-42CF-934F-4E024B0CC97A}" name="2020 Balance" dataDxfId="102"/>
    <tableColumn id="10" xr3:uid="{426F6DF5-0E13-4E0E-AC72-9C502E41F64C}" name="2021 Balance" dataDxfId="101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AB25AFF-D39B-41B9-B71D-0D3F097FF0D1}" name="Cash_Flow_Statement" displayName="Cash_Flow_Statement" ref="A40:J53" totalsRowShown="0" headerRowDxfId="88" dataDxfId="87" headerRowBorderDxfId="123" tableBorderDxfId="124">
  <autoFilter ref="A40:J53" xr:uid="{CAB25AFF-D39B-41B9-B71D-0D3F097FF0D1}"/>
  <tableColumns count="10">
    <tableColumn id="1" xr3:uid="{42781390-F4C6-40C4-9338-4524800C2FC9}" name="Company Name" dataDxfId="98"/>
    <tableColumn id="2" xr3:uid="{1A7D5A0E-2618-40D1-8ED6-E191DC52EEAC}" name="Financial Statement Title" dataDxfId="97"/>
    <tableColumn id="3" xr3:uid="{064D62A5-2D62-433E-B63C-EFE3ACD8E524}" name="Financial Statement Main Items" dataDxfId="96"/>
    <tableColumn id="4" xr3:uid="{7BFE74C1-723B-4C78-93B9-55059D963B98}" name="Financial Statement Details" dataDxfId="95"/>
    <tableColumn id="5" xr3:uid="{2F9D2B65-3856-4037-A48D-1A132A8BA9EC}" name="2016 Balance" dataDxfId="94"/>
    <tableColumn id="6" xr3:uid="{C7C93698-B4EC-4B51-8576-9C891DC4167A}" name="2017 Balance" dataDxfId="93"/>
    <tableColumn id="7" xr3:uid="{7D94C5A6-3CE8-4A15-9E1B-BAE19D3EBE69}" name="2018 Balance" dataDxfId="92"/>
    <tableColumn id="8" xr3:uid="{178B7348-7019-4431-A245-45A7E9E891AD}" name="2019 Balance" dataDxfId="91"/>
    <tableColumn id="9" xr3:uid="{4773C408-96F3-4A98-AEDC-36C558D2749B}" name="2020 Balance" dataDxfId="90"/>
    <tableColumn id="10" xr3:uid="{04248293-EEC9-457B-A914-ECB1267ED6B4}" name="2021 Balance" dataDxfId="89"/>
  </tableColumns>
  <tableStyleInfo name="TableStyleMedium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2F81508-007B-4E9D-9FC5-E965258986E8}" name="Vertical_Balance_Sheet" displayName="Vertical_Balance_Sheet" ref="L1:R24" totalsRowShown="0" headerRowDxfId="79" dataDxfId="78">
  <autoFilter ref="L1:R24" xr:uid="{B2F81508-007B-4E9D-9FC5-E965258986E8}"/>
  <tableColumns count="7">
    <tableColumn id="1" xr3:uid="{481EB2E6-D265-40BF-8FA9-24070C194A47}" name="Company Name" dataDxfId="86"/>
    <tableColumn id="2" xr3:uid="{ACD79134-5830-4AC6-B931-AD5A08D6EC30}" name="2016 Vertical" dataDxfId="85">
      <calculatedColumnFormula>Balance_Sheet_Statement[[#This Row],[2016 Balance]]/E$10</calculatedColumnFormula>
    </tableColumn>
    <tableColumn id="3" xr3:uid="{6AB6A180-F912-4BE6-A665-FFD31CD21467}" name="2017 Vertical" dataDxfId="84">
      <calculatedColumnFormula>Balance_Sheet_Statement[[#This Row],[2017 Balance]]/F$10</calculatedColumnFormula>
    </tableColumn>
    <tableColumn id="4" xr3:uid="{24DE8644-C347-4E3A-AD7A-DDA30EAABFE1}" name="2018 Vertical" dataDxfId="83">
      <calculatedColumnFormula>Balance_Sheet_Statement[[#This Row],[2018 Balance]]/G$10</calculatedColumnFormula>
    </tableColumn>
    <tableColumn id="5" xr3:uid="{40B5DC0E-0792-4CEB-A028-23BFCC01B2EF}" name="2019 Vertical" dataDxfId="82">
      <calculatedColumnFormula>Balance_Sheet_Statement[[#This Row],[2019 Balance]]/H$10</calculatedColumnFormula>
    </tableColumn>
    <tableColumn id="6" xr3:uid="{E0803BA6-3E4F-4AA7-A356-85C5962D6320}" name="2020 Vertical" dataDxfId="81">
      <calculatedColumnFormula>Balance_Sheet_Statement[[#This Row],[2020 Balance]]/I$10</calculatedColumnFormula>
    </tableColumn>
    <tableColumn id="7" xr3:uid="{72067662-9712-4CB7-B0DD-AE2293F47C04}" name="2021 Vertical" dataDxfId="80">
      <calculatedColumnFormula>Balance_Sheet_Statement[[#This Row],[2021 Balance]]/J$10</calculatedColumnFormula>
    </tableColumn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7DE486B-B45A-4156-922F-41EA71529CF4}" name="Vertical_Income_Statement" displayName="Vertical_Income_Statement" ref="L27:R37" totalsRowShown="0" headerRowDxfId="70" dataDxfId="69">
  <autoFilter ref="L27:R37" xr:uid="{17DE486B-B45A-4156-922F-41EA71529CF4}"/>
  <tableColumns count="7">
    <tableColumn id="1" xr3:uid="{4F83AA7C-22DB-47B8-9E34-5D3B33B723CD}" name="Company Name" dataDxfId="77"/>
    <tableColumn id="2" xr3:uid="{C7A4AB39-B801-413A-958C-DE3AF080A7C7}" name="2016 Vertical" dataDxfId="76">
      <calculatedColumnFormula>Income_Statement[[#This Row],[2016 Balance]]/E$37</calculatedColumnFormula>
    </tableColumn>
    <tableColumn id="3" xr3:uid="{8BB5E31D-DCB3-4FB8-8B7A-0D094AEECF03}" name="2017 Vertical" dataDxfId="75">
      <calculatedColumnFormula>Income_Statement[[#This Row],[2017 Balance]]/F$37</calculatedColumnFormula>
    </tableColumn>
    <tableColumn id="4" xr3:uid="{944FA1B6-5625-41E7-A67C-676C65D41F89}" name="2018 Vertical" dataDxfId="74">
      <calculatedColumnFormula>Income_Statement[[#This Row],[2018 Balance]]/G$37</calculatedColumnFormula>
    </tableColumn>
    <tableColumn id="5" xr3:uid="{45056B06-08A2-4CFC-A2AC-62B6DA8CE56E}" name="2019 Vertical" dataDxfId="73">
      <calculatedColumnFormula>Income_Statement[[#This Row],[2019 Balance]]/H$37</calculatedColumnFormula>
    </tableColumn>
    <tableColumn id="6" xr3:uid="{2222470F-C25F-4DF1-A250-9E39B1778D8D}" name="2020 Vertical" dataDxfId="72">
      <calculatedColumnFormula>Income_Statement[[#This Row],[2020 Balance]]/I$37</calculatedColumnFormula>
    </tableColumn>
    <tableColumn id="7" xr3:uid="{6DFF0535-D3F4-4898-88BE-F1DE082CE201}" name="2021 Vertical" dataDxfId="71">
      <calculatedColumnFormula>Income_Statement[[#This Row],[2021 Balance]]/J$37</calculatedColumnFormula>
    </tableColumn>
  </tableColumns>
  <tableStyleInfo name="TableStyleMedium1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CE9779D-1B67-4497-95C7-8C147898CCE3}" name="Vertical_Cash_Flow_Statements" displayName="Vertical_Cash_Flow_Statements" ref="L40:R53" totalsRowShown="0" headerRowDxfId="61" dataDxfId="60">
  <autoFilter ref="L40:R53" xr:uid="{CCE9779D-1B67-4497-95C7-8C147898CCE3}"/>
  <tableColumns count="7">
    <tableColumn id="1" xr3:uid="{AF407AA6-5D99-4E81-B8AB-34429E4ABBDD}" name="Company Name" dataDxfId="68"/>
    <tableColumn id="2" xr3:uid="{7F8EE04E-7081-433C-B394-8B32190EE479}" name="2016 Vertical" dataDxfId="67">
      <calculatedColumnFormula>Cash_Flow_Statement[[#This Row],[2016 Balance]]/E$53</calculatedColumnFormula>
    </tableColumn>
    <tableColumn id="3" xr3:uid="{E94AA4D9-096D-4E4F-B1B9-C10B50FA7549}" name="2017 Vertical" dataDxfId="66">
      <calculatedColumnFormula>Cash_Flow_Statement[[#This Row],[2017 Balance]]/F$53</calculatedColumnFormula>
    </tableColumn>
    <tableColumn id="4" xr3:uid="{991FB7C4-1C3E-4610-86F2-5C61E3A689A9}" name="2018 Vertical" dataDxfId="65">
      <calculatedColumnFormula>Cash_Flow_Statement[[#This Row],[2018 Balance]]/G$53</calculatedColumnFormula>
    </tableColumn>
    <tableColumn id="5" xr3:uid="{A3D4212C-F7F3-4FD2-AE1A-069235C6A66A}" name="2019 Vertical" dataDxfId="64">
      <calculatedColumnFormula>Cash_Flow_Statement[[#This Row],[2019 Balance]]/H$53</calculatedColumnFormula>
    </tableColumn>
    <tableColumn id="6" xr3:uid="{A86DFDBD-D374-4258-80D4-C5EE7B154FCF}" name="2020 Vertical" dataDxfId="63">
      <calculatedColumnFormula>Cash_Flow_Statement[[#This Row],[2020 Balance]]/I$53</calculatedColumnFormula>
    </tableColumn>
    <tableColumn id="7" xr3:uid="{EF7BE5AE-3076-431C-9308-88F0BD930997}" name="2021 Vertical" dataDxfId="62">
      <calculatedColumnFormula>Cash_Flow_Statement[[#This Row],[2021 Balance]]/J$53</calculatedColumnFormula>
    </tableColumn>
  </tableColumns>
  <tableStyleInfo name="TableStyleMedium1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F017769-23CC-468B-96C2-BF35C5D22899}" name="Horizontal_Balance_Sheet_Statement" displayName="Horizontal_Balance_Sheet_Statement" ref="T1:Y24" totalsRowShown="0" headerRowDxfId="53" dataDxfId="52">
  <autoFilter ref="T1:Y24" xr:uid="{EF017769-23CC-468B-96C2-BF35C5D22899}"/>
  <tableColumns count="6">
    <tableColumn id="1" xr3:uid="{AC84CAED-2C80-46E0-B20C-B03E309F2763}" name="Company Name" dataDxfId="59"/>
    <tableColumn id="2" xr3:uid="{E68815FC-F11C-4789-9C2F-4075EB3AEA13}" name="2017 Horizontal" dataDxfId="58">
      <calculatedColumnFormula>((Balance_Sheet_Statement[[#This Row],[2017 Balance]]-Balance_Sheet_Statement[[#This Row],[2016 Balance]])/Balance_Sheet_Statement[[#This Row],[2016 Balance]])</calculatedColumnFormula>
    </tableColumn>
    <tableColumn id="3" xr3:uid="{AE474389-543C-4703-B0AC-190AB10EBCF9}" name="2018 Horizontal" dataDxfId="57">
      <calculatedColumnFormula>((Balance_Sheet_Statement[[#This Row],[2018 Balance]]-Balance_Sheet_Statement[[#This Row],[2017 Balance]])/Balance_Sheet_Statement[[#This Row],[2017 Balance]])</calculatedColumnFormula>
    </tableColumn>
    <tableColumn id="4" xr3:uid="{C7962900-1D36-4A49-9A20-0911A72A05A7}" name="2019 Horizontal" dataDxfId="56">
      <calculatedColumnFormula>((Balance_Sheet_Statement[[#This Row],[2019 Balance]]-Balance_Sheet_Statement[[#This Row],[2018 Balance]])/Balance_Sheet_Statement[[#This Row],[2018 Balance]])</calculatedColumnFormula>
    </tableColumn>
    <tableColumn id="5" xr3:uid="{94F0E5F9-C6AA-49F5-A8A4-09363F1EC1C2}" name="2020 Horizontal" dataDxfId="55">
      <calculatedColumnFormula>((Balance_Sheet_Statement[[#This Row],[2020 Balance]]-Balance_Sheet_Statement[[#This Row],[2019 Balance]])/Balance_Sheet_Statement[[#This Row],[2019 Balance]])</calculatedColumnFormula>
    </tableColumn>
    <tableColumn id="6" xr3:uid="{5768CF8F-405F-4BF1-9D06-935860DE602E}" name="2021 Horizontal" dataDxfId="54">
      <calculatedColumnFormula>((Balance_Sheet_Statement[[#This Row],[2021 Balance]]-Balance_Sheet_Statement[[#This Row],[2020 Balance]])/Balance_Sheet_Statement[[#This Row],[2020 Balance]])</calculatedColumnFormula>
    </tableColumn>
  </tableColumns>
  <tableStyleInfo name="TableStyleMedium1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CE723CD-07E3-4EDF-8276-8E79AE8568E3}" name="Horizontal_Income_Statement" displayName="Horizontal_Income_Statement" ref="T27:Y37" totalsRowShown="0" headerRowDxfId="45" dataDxfId="44">
  <autoFilter ref="T27:Y37" xr:uid="{7CE723CD-07E3-4EDF-8276-8E79AE8568E3}"/>
  <tableColumns count="6">
    <tableColumn id="1" xr3:uid="{BD637E81-C7B5-4D5C-A0D1-3AF99D60FF2B}" name="Company Name" dataDxfId="51"/>
    <tableColumn id="2" xr3:uid="{BF066219-42A1-4CAF-A8E3-9D08191BE179}" name="2017 Horizontal" dataDxfId="50">
      <calculatedColumnFormula>((Income_Statement[[#This Row],[2017 Balance]]-Income_Statement[[#This Row],[2016 Balance]])/Income_Statement[[#This Row],[2016 Balance]])</calculatedColumnFormula>
    </tableColumn>
    <tableColumn id="3" xr3:uid="{498D3AA1-453F-4221-B756-0624CB78CD48}" name="2018 Horizontal" dataDxfId="49">
      <calculatedColumnFormula>((Income_Statement[[#This Row],[2018 Balance]]-Income_Statement[[#This Row],[2017 Balance]])/Income_Statement[[#This Row],[2017 Balance]])</calculatedColumnFormula>
    </tableColumn>
    <tableColumn id="4" xr3:uid="{DC7CDCB3-9744-4775-A2CB-C852998E386C}" name="2019 Horizontal" dataDxfId="48">
      <calculatedColumnFormula>((Income_Statement[[#This Row],[2019 Balance]]-Income_Statement[[#This Row],[2018 Balance]])/Income_Statement[[#This Row],[2018 Balance]])</calculatedColumnFormula>
    </tableColumn>
    <tableColumn id="5" xr3:uid="{8DD85E8F-94CB-4453-8436-960B8162A471}" name="2020 Horizontal" dataDxfId="47">
      <calculatedColumnFormula>((Income_Statement[[#This Row],[2020 Balance]]-Income_Statement[[#This Row],[2019 Balance]])/Income_Statement[[#This Row],[2019 Balance]])</calculatedColumnFormula>
    </tableColumn>
    <tableColumn id="6" xr3:uid="{FBF23864-A579-456B-8A02-C999C15A5128}" name="2021 Horizontal" dataDxfId="46">
      <calculatedColumnFormula>((Income_Statement[[#This Row],[2021 Balance]]-Income_Statement[[#This Row],[2020 Balance]])/Income_Statement[[#This Row],[2020 Balance]])</calculatedColumnFormula>
    </tableColumn>
  </tableColumns>
  <tableStyleInfo name="TableStyleMedium1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9FB9EB4-87E6-4AE0-8FCB-8589D2876992}" name="Horizontal_Cash_Flow_Statement" displayName="Horizontal_Cash_Flow_Statement" ref="T40:Y53" totalsRowShown="0" headerRowDxfId="37" dataDxfId="36">
  <autoFilter ref="T40:Y53" xr:uid="{59FB9EB4-87E6-4AE0-8FCB-8589D2876992}"/>
  <tableColumns count="6">
    <tableColumn id="1" xr3:uid="{5F94E501-DCB7-4539-8ECC-C0C64037A2B0}" name="Company Name" dataDxfId="43"/>
    <tableColumn id="2" xr3:uid="{395C0773-1317-4BA8-9E8C-EEB20C07BE2D}" name="2017 Horizontal" dataDxfId="42">
      <calculatedColumnFormula>((Cash_Flow_Statement[[#This Row],[2017 Balance]]-Cash_Flow_Statement[[#This Row],[2016 Balance]])/Cash_Flow_Statement[[#This Row],[2016 Balance]])</calculatedColumnFormula>
    </tableColumn>
    <tableColumn id="3" xr3:uid="{9CBDA36F-E1B3-4251-BC9D-F4EE12BC8096}" name="2018 Horizontal" dataDxfId="41">
      <calculatedColumnFormula>((Cash_Flow_Statement[[#This Row],[2018 Balance]]-Cash_Flow_Statement[[#This Row],[2017 Balance]])/Cash_Flow_Statement[[#This Row],[2017 Balance]])</calculatedColumnFormula>
    </tableColumn>
    <tableColumn id="4" xr3:uid="{693C603F-DF1B-44CF-81A7-857415D492A7}" name="2019 Horizontal" dataDxfId="40">
      <calculatedColumnFormula>((Cash_Flow_Statement[[#This Row],[2019 Balance]]-Cash_Flow_Statement[[#This Row],[2018 Balance]])/Cash_Flow_Statement[[#This Row],[2018 Balance]])</calculatedColumnFormula>
    </tableColumn>
    <tableColumn id="5" xr3:uid="{472038AD-741B-4C37-A87A-D3C443B2374C}" name="2020 Horizontal" dataDxfId="39">
      <calculatedColumnFormula>((Cash_Flow_Statement[[#This Row],[2020 Balance]]-Cash_Flow_Statement[[#This Row],[2019 Balance]])/Cash_Flow_Statement[[#This Row],[2019 Balance]])</calculatedColumnFormula>
    </tableColumn>
    <tableColumn id="6" xr3:uid="{9108DC81-4A6A-480C-ABA0-B8AE99A81A31}" name="2021 Horizontal" dataDxfId="38">
      <calculatedColumnFormula>((Cash_Flow_Statement[[#This Row],[2021 Balance]]-Cash_Flow_Statement[[#This Row],[2020 Balance]])/Cash_Flow_Statement[[#This Row],[2020 Balance]])</calculatedColumnFormula>
    </tableColumn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67CF0-E695-4025-9976-166D18E2DE5F}">
  <dimension ref="A1:Y71"/>
  <sheetViews>
    <sheetView tabSelected="1" workbookViewId="0"/>
  </sheetViews>
  <sheetFormatPr defaultRowHeight="15" x14ac:dyDescent="0.25"/>
  <cols>
    <col min="1" max="1" width="17.42578125" style="1" bestFit="1" customWidth="1"/>
    <col min="2" max="2" width="25.7109375" style="1" bestFit="1" customWidth="1"/>
    <col min="3" max="3" width="34.7109375" style="1" bestFit="1" customWidth="1"/>
    <col min="4" max="4" width="30.5703125" style="1" bestFit="1" customWidth="1"/>
    <col min="5" max="10" width="25.42578125" style="1" bestFit="1" customWidth="1"/>
    <col min="11" max="11" width="9.140625" style="1"/>
    <col min="12" max="12" width="17.42578125" style="1" bestFit="1" customWidth="1"/>
    <col min="13" max="18" width="14.5703125" style="1" bestFit="1" customWidth="1"/>
    <col min="19" max="19" width="9.140625" style="1"/>
    <col min="20" max="20" width="17.42578125" style="1" bestFit="1" customWidth="1"/>
    <col min="21" max="25" width="17" style="1" bestFit="1" customWidth="1"/>
    <col min="26" max="16384" width="9.140625" style="1"/>
  </cols>
  <sheetData>
    <row r="1" spans="1: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L1" s="1" t="s">
        <v>0</v>
      </c>
      <c r="M1" s="1" t="s">
        <v>68</v>
      </c>
      <c r="N1" s="1" t="s">
        <v>69</v>
      </c>
      <c r="O1" s="1" t="s">
        <v>70</v>
      </c>
      <c r="P1" s="1" t="s">
        <v>71</v>
      </c>
      <c r="Q1" s="1" t="s">
        <v>72</v>
      </c>
      <c r="R1" s="1" t="s">
        <v>73</v>
      </c>
      <c r="T1" s="1" t="s">
        <v>0</v>
      </c>
      <c r="U1" s="1" t="s">
        <v>74</v>
      </c>
      <c r="V1" s="1" t="s">
        <v>75</v>
      </c>
      <c r="W1" s="1" t="s">
        <v>76</v>
      </c>
      <c r="X1" s="1" t="s">
        <v>77</v>
      </c>
      <c r="Y1" s="1" t="s">
        <v>78</v>
      </c>
    </row>
    <row r="2" spans="1:25" x14ac:dyDescent="0.25">
      <c r="A2" s="1" t="s">
        <v>12</v>
      </c>
      <c r="B2" s="1" t="s">
        <v>10</v>
      </c>
      <c r="C2" s="1" t="s">
        <v>11</v>
      </c>
      <c r="D2" s="1" t="s">
        <v>16</v>
      </c>
      <c r="E2" s="1">
        <v>62840889</v>
      </c>
      <c r="F2" s="1">
        <v>964982047</v>
      </c>
      <c r="G2" s="1">
        <v>539892547</v>
      </c>
      <c r="H2" s="1">
        <v>115704501</v>
      </c>
      <c r="I2" s="1">
        <v>563968464</v>
      </c>
      <c r="J2" s="1">
        <v>484629578</v>
      </c>
      <c r="L2" s="1" t="s">
        <v>12</v>
      </c>
      <c r="M2" s="1">
        <f>Balance_Sheet_Statement[[#This Row],[2016 Balance]]/E$10</f>
        <v>2.0735022223547755E-2</v>
      </c>
      <c r="N2" s="1">
        <f>Balance_Sheet_Statement[[#This Row],[2017 Balance]]/F$10</f>
        <v>0.25795007912743168</v>
      </c>
      <c r="O2" s="1">
        <f>Balance_Sheet_Statement[[#This Row],[2018 Balance]]/G$10</f>
        <v>0.16540798591821906</v>
      </c>
      <c r="P2" s="1">
        <f>Balance_Sheet_Statement[[#This Row],[2019 Balance]]/H$10</f>
        <v>4.1819584976116458E-2</v>
      </c>
      <c r="Q2" s="1">
        <f>Balance_Sheet_Statement[[#This Row],[2020 Balance]]/I$10</f>
        <v>0.13800083893345544</v>
      </c>
      <c r="R2" s="1">
        <f>Balance_Sheet_Statement[[#This Row],[2021 Balance]]/J$10</f>
        <v>0.16900770104000545</v>
      </c>
      <c r="T2" s="1" t="s">
        <v>12</v>
      </c>
      <c r="U2" s="1">
        <f>((Balance_Sheet_Statement[[#This Row],[2017 Balance]]-Balance_Sheet_Statement[[#This Row],[2016 Balance]])/Balance_Sheet_Statement[[#This Row],[2016 Balance]])</f>
        <v>14.355957917781843</v>
      </c>
      <c r="V2" s="1">
        <f>((Balance_Sheet_Statement[[#This Row],[2018 Balance]]-Balance_Sheet_Statement[[#This Row],[2017 Balance]])/Balance_Sheet_Statement[[#This Row],[2017 Balance]])</f>
        <v>-0.44051544929933811</v>
      </c>
      <c r="W2" s="1">
        <f>((Balance_Sheet_Statement[[#This Row],[2019 Balance]]-Balance_Sheet_Statement[[#This Row],[2018 Balance]])/Balance_Sheet_Statement[[#This Row],[2018 Balance]])</f>
        <v>-0.78568976059600981</v>
      </c>
      <c r="X2" s="1">
        <f>((Balance_Sheet_Statement[[#This Row],[2020 Balance]]-Balance_Sheet_Statement[[#This Row],[2019 Balance]])/Balance_Sheet_Statement[[#This Row],[2019 Balance]])</f>
        <v>3.8742137006407384</v>
      </c>
      <c r="Y2" s="1">
        <f>((Balance_Sheet_Statement[[#This Row],[2021 Balance]]-Balance_Sheet_Statement[[#This Row],[2020 Balance]])/Balance_Sheet_Statement[[#This Row],[2020 Balance]])</f>
        <v>-0.14067964977559455</v>
      </c>
    </row>
    <row r="3" spans="1:25" x14ac:dyDescent="0.25">
      <c r="A3" s="1" t="s">
        <v>12</v>
      </c>
      <c r="B3" s="1" t="s">
        <v>10</v>
      </c>
      <c r="C3" s="1" t="s">
        <v>11</v>
      </c>
      <c r="D3" s="1" t="s">
        <v>17</v>
      </c>
      <c r="E3" s="1">
        <f>478817776+367931807</f>
        <v>846749583</v>
      </c>
      <c r="F3" s="1">
        <v>497254237</v>
      </c>
      <c r="G3" s="1">
        <v>689359684</v>
      </c>
      <c r="H3" s="1">
        <v>461519922</v>
      </c>
      <c r="I3" s="1">
        <v>856054665</v>
      </c>
      <c r="J3" s="1">
        <v>63119372</v>
      </c>
      <c r="L3" s="1" t="s">
        <v>12</v>
      </c>
      <c r="M3" s="1">
        <f>Balance_Sheet_Statement[[#This Row],[2016 Balance]]/E$10</f>
        <v>0.2793940649261788</v>
      </c>
      <c r="N3" s="1">
        <f>Balance_Sheet_Statement[[#This Row],[2017 Balance]]/F$10</f>
        <v>0.13292140530423843</v>
      </c>
      <c r="O3" s="1">
        <f>Balance_Sheet_Statement[[#This Row],[2018 Balance]]/G$10</f>
        <v>0.21120053895402252</v>
      </c>
      <c r="P3" s="1">
        <f>Balance_Sheet_Statement[[#This Row],[2019 Balance]]/H$10</f>
        <v>0.16680916843718674</v>
      </c>
      <c r="Q3" s="1">
        <f>Balance_Sheet_Statement[[#This Row],[2020 Balance]]/I$10</f>
        <v>0.20947317001558113</v>
      </c>
      <c r="R3" s="1">
        <f>Balance_Sheet_Statement[[#This Row],[2021 Balance]]/J$10</f>
        <v>2.2011986962976682E-2</v>
      </c>
      <c r="T3" s="1" t="s">
        <v>12</v>
      </c>
      <c r="U3" s="1">
        <f>((Balance_Sheet_Statement[[#This Row],[2017 Balance]]-Balance_Sheet_Statement[[#This Row],[2016 Balance]])/Balance_Sheet_Statement[[#This Row],[2016 Balance]])</f>
        <v>-0.41274935709061933</v>
      </c>
      <c r="V3" s="1">
        <f>((Balance_Sheet_Statement[[#This Row],[2018 Balance]]-Balance_Sheet_Statement[[#This Row],[2017 Balance]])/Balance_Sheet_Statement[[#This Row],[2017 Balance]])</f>
        <v>0.38633244868660616</v>
      </c>
      <c r="W3" s="1">
        <f>((Balance_Sheet_Statement[[#This Row],[2019 Balance]]-Balance_Sheet_Statement[[#This Row],[2018 Balance]])/Balance_Sheet_Statement[[#This Row],[2018 Balance]])</f>
        <v>-0.3305092643044672</v>
      </c>
      <c r="X3" s="1">
        <f>((Balance_Sheet_Statement[[#This Row],[2020 Balance]]-Balance_Sheet_Statement[[#This Row],[2019 Balance]])/Balance_Sheet_Statement[[#This Row],[2019 Balance]])</f>
        <v>0.85485961535588928</v>
      </c>
      <c r="Y3" s="1">
        <f>((Balance_Sheet_Statement[[#This Row],[2021 Balance]]-Balance_Sheet_Statement[[#This Row],[2020 Balance]])/Balance_Sheet_Statement[[#This Row],[2020 Balance]])</f>
        <v>-0.92626712454163196</v>
      </c>
    </row>
    <row r="4" spans="1:25" x14ac:dyDescent="0.25">
      <c r="A4" s="1" t="s">
        <v>12</v>
      </c>
      <c r="B4" s="1" t="s">
        <v>10</v>
      </c>
      <c r="C4" s="1" t="s">
        <v>11</v>
      </c>
      <c r="D4" s="1" t="s">
        <v>18</v>
      </c>
      <c r="E4" s="1">
        <v>605577477</v>
      </c>
      <c r="F4" s="1">
        <v>800167907</v>
      </c>
      <c r="G4" s="1">
        <v>698940716</v>
      </c>
      <c r="H4" s="1">
        <f>959111898+9714242</f>
        <v>968826140</v>
      </c>
      <c r="I4" s="1">
        <f>173024362+97948105</f>
        <v>270972467</v>
      </c>
      <c r="J4" s="1">
        <f>8019843+1501645499</f>
        <v>1509665342</v>
      </c>
      <c r="L4" s="1" t="s">
        <v>12</v>
      </c>
      <c r="M4" s="1">
        <f>Balance_Sheet_Statement[[#This Row],[2016 Balance]]/E$10</f>
        <v>0.19981675376481353</v>
      </c>
      <c r="N4" s="1">
        <f>Balance_Sheet_Statement[[#This Row],[2017 Balance]]/F$10</f>
        <v>0.2138934870006772</v>
      </c>
      <c r="O4" s="1">
        <f>Balance_Sheet_Statement[[#This Row],[2018 Balance]]/G$10</f>
        <v>0.2141358993603554</v>
      </c>
      <c r="P4" s="1">
        <f>Balance_Sheet_Statement[[#This Row],[2019 Balance]]/H$10</f>
        <v>0.3501670785375316</v>
      </c>
      <c r="Q4" s="1">
        <f>Balance_Sheet_Statement[[#This Row],[2020 Balance]]/I$10</f>
        <v>6.6305884390493272E-2</v>
      </c>
      <c r="R4" s="1">
        <f>Balance_Sheet_Statement[[#This Row],[2021 Balance]]/J$10</f>
        <v>0.52647440514081367</v>
      </c>
      <c r="T4" s="1" t="s">
        <v>12</v>
      </c>
      <c r="U4" s="1">
        <f>((Balance_Sheet_Statement[[#This Row],[2017 Balance]]-Balance_Sheet_Statement[[#This Row],[2016 Balance]])/Balance_Sheet_Statement[[#This Row],[2016 Balance]])</f>
        <v>0.32133036215942357</v>
      </c>
      <c r="V4" s="1">
        <f>((Balance_Sheet_Statement[[#This Row],[2018 Balance]]-Balance_Sheet_Statement[[#This Row],[2017 Balance]])/Balance_Sheet_Statement[[#This Row],[2017 Balance]])</f>
        <v>-0.12650743689474164</v>
      </c>
      <c r="W4" s="1">
        <f>((Balance_Sheet_Statement[[#This Row],[2019 Balance]]-Balance_Sheet_Statement[[#This Row],[2018 Balance]])/Balance_Sheet_Statement[[#This Row],[2018 Balance]])</f>
        <v>0.38613492936073279</v>
      </c>
      <c r="X4" s="1">
        <f>((Balance_Sheet_Statement[[#This Row],[2020 Balance]]-Balance_Sheet_Statement[[#This Row],[2019 Balance]])/Balance_Sheet_Statement[[#This Row],[2019 Balance]])</f>
        <v>-0.7203084683491302</v>
      </c>
      <c r="Y4" s="1">
        <f>((Balance_Sheet_Statement[[#This Row],[2021 Balance]]-Balance_Sheet_Statement[[#This Row],[2020 Balance]])/Balance_Sheet_Statement[[#This Row],[2020 Balance]])</f>
        <v>4.5712868495971586</v>
      </c>
    </row>
    <row r="5" spans="1:25" x14ac:dyDescent="0.25">
      <c r="A5" s="3" t="s">
        <v>12</v>
      </c>
      <c r="B5" s="2" t="s">
        <v>10</v>
      </c>
      <c r="C5" s="2" t="s">
        <v>13</v>
      </c>
      <c r="D5" s="2" t="s">
        <v>14</v>
      </c>
      <c r="E5" s="2">
        <f t="shared" ref="E5:J5" si="0">SUM(E2:E4)</f>
        <v>1515167949</v>
      </c>
      <c r="F5" s="2">
        <f t="shared" si="0"/>
        <v>2262404191</v>
      </c>
      <c r="G5" s="2">
        <f t="shared" si="0"/>
        <v>1928192947</v>
      </c>
      <c r="H5" s="2">
        <f t="shared" si="0"/>
        <v>1546050563</v>
      </c>
      <c r="I5" s="2">
        <f t="shared" si="0"/>
        <v>1690995596</v>
      </c>
      <c r="J5" s="2">
        <f t="shared" si="0"/>
        <v>2057414292</v>
      </c>
      <c r="L5" s="1" t="s">
        <v>12</v>
      </c>
      <c r="M5" s="1">
        <f>Balance_Sheet_Statement[[#This Row],[2016 Balance]]/E$10</f>
        <v>0.49994584091454009</v>
      </c>
      <c r="N5" s="1">
        <f>Balance_Sheet_Statement[[#This Row],[2017 Balance]]/F$10</f>
        <v>0.60476497143234731</v>
      </c>
      <c r="O5" s="1">
        <f>Balance_Sheet_Statement[[#This Row],[2018 Balance]]/G$10</f>
        <v>0.59074442423259699</v>
      </c>
      <c r="P5" s="1">
        <f>Balance_Sheet_Statement[[#This Row],[2019 Balance]]/H$10</f>
        <v>0.55879583195083482</v>
      </c>
      <c r="Q5" s="1">
        <f>Balance_Sheet_Statement[[#This Row],[2020 Balance]]/I$10</f>
        <v>0.41377989333952986</v>
      </c>
      <c r="R5" s="1">
        <f>Balance_Sheet_Statement[[#This Row],[2021 Balance]]/J$10</f>
        <v>0.71749409314379586</v>
      </c>
      <c r="T5" s="1" t="s">
        <v>12</v>
      </c>
      <c r="U5" s="1">
        <f>((Balance_Sheet_Statement[[#This Row],[2017 Balance]]-Balance_Sheet_Statement[[#This Row],[2016 Balance]])/Balance_Sheet_Statement[[#This Row],[2016 Balance]])</f>
        <v>0.49317057062431302</v>
      </c>
      <c r="V5" s="1">
        <f>((Balance_Sheet_Statement[[#This Row],[2018 Balance]]-Balance_Sheet_Statement[[#This Row],[2017 Balance]])/Balance_Sheet_Statement[[#This Row],[2017 Balance]])</f>
        <v>-0.14772393250044152</v>
      </c>
      <c r="W5" s="1">
        <f>((Balance_Sheet_Statement[[#This Row],[2019 Balance]]-Balance_Sheet_Statement[[#This Row],[2018 Balance]])/Balance_Sheet_Statement[[#This Row],[2018 Balance]])</f>
        <v>-0.19818679691498736</v>
      </c>
      <c r="X5" s="1">
        <f>((Balance_Sheet_Statement[[#This Row],[2020 Balance]]-Balance_Sheet_Statement[[#This Row],[2019 Balance]])/Balance_Sheet_Statement[[#This Row],[2019 Balance]])</f>
        <v>9.3751806356672185E-2</v>
      </c>
      <c r="Y5" s="1">
        <f>((Balance_Sheet_Statement[[#This Row],[2021 Balance]]-Balance_Sheet_Statement[[#This Row],[2020 Balance]])/Balance_Sheet_Statement[[#This Row],[2020 Balance]])</f>
        <v>0.21668814328479186</v>
      </c>
    </row>
    <row r="6" spans="1:25" x14ac:dyDescent="0.25">
      <c r="A6" s="1" t="s">
        <v>12</v>
      </c>
      <c r="B6" s="1" t="s">
        <v>10</v>
      </c>
      <c r="C6" s="1" t="s">
        <v>15</v>
      </c>
      <c r="D6" s="1" t="s">
        <v>19</v>
      </c>
      <c r="E6" s="1">
        <v>690951396</v>
      </c>
      <c r="F6" s="1">
        <v>644813721</v>
      </c>
      <c r="G6" s="1">
        <v>838382512</v>
      </c>
      <c r="H6" s="1">
        <v>549808018</v>
      </c>
      <c r="I6" s="1">
        <v>956655957</v>
      </c>
      <c r="J6" s="1">
        <v>433410826</v>
      </c>
      <c r="L6" s="1" t="s">
        <v>12</v>
      </c>
      <c r="M6" s="1">
        <f>Balance_Sheet_Statement[[#This Row],[2016 Balance]]/E$10</f>
        <v>0.22798678980259723</v>
      </c>
      <c r="N6" s="1">
        <f>Balance_Sheet_Statement[[#This Row],[2017 Balance]]/F$10</f>
        <v>0.17236564231583434</v>
      </c>
      <c r="O6" s="1">
        <f>Balance_Sheet_Statement[[#This Row],[2018 Balance]]/G$10</f>
        <v>0.2568569681310624</v>
      </c>
      <c r="P6" s="1">
        <f>Balance_Sheet_Statement[[#This Row],[2019 Balance]]/H$10</f>
        <v>0.19871952197694684</v>
      </c>
      <c r="Q6" s="1">
        <f>Balance_Sheet_Statement[[#This Row],[2020 Balance]]/I$10</f>
        <v>0.2340899058438978</v>
      </c>
      <c r="R6" s="1">
        <f>Balance_Sheet_Statement[[#This Row],[2021 Balance]]/J$10</f>
        <v>0.15114588674179069</v>
      </c>
      <c r="T6" s="1" t="s">
        <v>12</v>
      </c>
      <c r="U6" s="1">
        <f>((Balance_Sheet_Statement[[#This Row],[2017 Balance]]-Balance_Sheet_Statement[[#This Row],[2016 Balance]])/Balance_Sheet_Statement[[#This Row],[2016 Balance]])</f>
        <v>-6.6774125165817017E-2</v>
      </c>
      <c r="V6" s="1">
        <f>((Balance_Sheet_Statement[[#This Row],[2018 Balance]]-Balance_Sheet_Statement[[#This Row],[2017 Balance]])/Balance_Sheet_Statement[[#This Row],[2017 Balance]])</f>
        <v>0.30019334994889169</v>
      </c>
      <c r="W6" s="1">
        <f>((Balance_Sheet_Statement[[#This Row],[2019 Balance]]-Balance_Sheet_Statement[[#This Row],[2018 Balance]])/Balance_Sheet_Statement[[#This Row],[2018 Balance]])</f>
        <v>-0.34420385667586539</v>
      </c>
      <c r="X6" s="1">
        <f>((Balance_Sheet_Statement[[#This Row],[2020 Balance]]-Balance_Sheet_Statement[[#This Row],[2019 Balance]])/Balance_Sheet_Statement[[#This Row],[2019 Balance]])</f>
        <v>0.73998182216396846</v>
      </c>
      <c r="Y6" s="1">
        <f>((Balance_Sheet_Statement[[#This Row],[2021 Balance]]-Balance_Sheet_Statement[[#This Row],[2020 Balance]])/Balance_Sheet_Statement[[#This Row],[2020 Balance]])</f>
        <v>-0.54695225297175465</v>
      </c>
    </row>
    <row r="7" spans="1:25" x14ac:dyDescent="0.25">
      <c r="A7" s="1" t="s">
        <v>12</v>
      </c>
      <c r="B7" s="1" t="s">
        <v>10</v>
      </c>
      <c r="C7" s="1" t="s">
        <v>15</v>
      </c>
      <c r="D7" s="1" t="s">
        <v>20</v>
      </c>
      <c r="E7" s="1">
        <v>73401823</v>
      </c>
      <c r="F7" s="1">
        <v>418722431</v>
      </c>
      <c r="G7" s="1">
        <v>81314606</v>
      </c>
      <c r="H7" s="1">
        <v>592594096</v>
      </c>
      <c r="I7" s="1">
        <v>458989034</v>
      </c>
      <c r="J7" s="1">
        <v>358700432</v>
      </c>
      <c r="L7" s="1" t="s">
        <v>12</v>
      </c>
      <c r="M7" s="1">
        <f>Balance_Sheet_Statement[[#This Row],[2016 Balance]]/E$10</f>
        <v>2.4219715146835664E-2</v>
      </c>
      <c r="N7" s="1">
        <f>Balance_Sheet_Statement[[#This Row],[2017 Balance]]/F$10</f>
        <v>0.11192900898484855</v>
      </c>
      <c r="O7" s="1">
        <f>Balance_Sheet_Statement[[#This Row],[2018 Balance]]/G$10</f>
        <v>2.4912522461980811E-2</v>
      </c>
      <c r="P7" s="1">
        <f>Balance_Sheet_Statement[[#This Row],[2019 Balance]]/H$10</f>
        <v>0.21418388169719443</v>
      </c>
      <c r="Q7" s="1">
        <f>Balance_Sheet_Statement[[#This Row],[2020 Balance]]/I$10</f>
        <v>0.11231279015852259</v>
      </c>
      <c r="R7" s="1">
        <f>Balance_Sheet_Statement[[#This Row],[2021 Balance]]/J$10</f>
        <v>0.12509169503140974</v>
      </c>
      <c r="T7" s="1" t="s">
        <v>12</v>
      </c>
      <c r="U7" s="1">
        <f>((Balance_Sheet_Statement[[#This Row],[2017 Balance]]-Balance_Sheet_Statement[[#This Row],[2016 Balance]])/Balance_Sheet_Statement[[#This Row],[2016 Balance]])</f>
        <v>4.7045235920094246</v>
      </c>
      <c r="V7" s="1">
        <f>((Balance_Sheet_Statement[[#This Row],[2018 Balance]]-Balance_Sheet_Statement[[#This Row],[2017 Balance]])/Balance_Sheet_Statement[[#This Row],[2017 Balance]])</f>
        <v>-0.80580308103914311</v>
      </c>
      <c r="W7" s="1">
        <f>((Balance_Sheet_Statement[[#This Row],[2019 Balance]]-Balance_Sheet_Statement[[#This Row],[2018 Balance]])/Balance_Sheet_Statement[[#This Row],[2018 Balance]])</f>
        <v>6.2876709997217475</v>
      </c>
      <c r="X7" s="1">
        <f>((Balance_Sheet_Statement[[#This Row],[2020 Balance]]-Balance_Sheet_Statement[[#This Row],[2019 Balance]])/Balance_Sheet_Statement[[#This Row],[2019 Balance]])</f>
        <v>-0.22545797013812977</v>
      </c>
      <c r="Y7" s="1">
        <f>((Balance_Sheet_Statement[[#This Row],[2021 Balance]]-Balance_Sheet_Statement[[#This Row],[2020 Balance]])/Balance_Sheet_Statement[[#This Row],[2020 Balance]])</f>
        <v>-0.21849890644664072</v>
      </c>
    </row>
    <row r="8" spans="1:25" x14ac:dyDescent="0.25">
      <c r="A8" s="1" t="s">
        <v>12</v>
      </c>
      <c r="B8" s="1" t="s">
        <v>10</v>
      </c>
      <c r="C8" s="1" t="s">
        <v>15</v>
      </c>
      <c r="D8" s="1" t="s">
        <v>21</v>
      </c>
      <c r="E8" s="1">
        <v>751143006</v>
      </c>
      <c r="F8" s="1">
        <v>415023995</v>
      </c>
      <c r="G8" s="1">
        <v>416115261</v>
      </c>
      <c r="H8" s="1">
        <v>78301251</v>
      </c>
      <c r="I8" s="1">
        <v>980062569</v>
      </c>
      <c r="J8" s="1">
        <v>17974422</v>
      </c>
      <c r="L8" s="1" t="s">
        <v>12</v>
      </c>
      <c r="M8" s="1">
        <f>Balance_Sheet_Statement[[#This Row],[2016 Balance]]/E$10</f>
        <v>0.24784765413602702</v>
      </c>
      <c r="N8" s="1">
        <f>Balance_Sheet_Statement[[#This Row],[2017 Balance]]/F$10</f>
        <v>0.11094037726696981</v>
      </c>
      <c r="O8" s="1">
        <f>Balance_Sheet_Statement[[#This Row],[2018 Balance]]/G$10</f>
        <v>0.1274860851743598</v>
      </c>
      <c r="P8" s="1">
        <f>Balance_Sheet_Statement[[#This Row],[2019 Balance]]/H$10</f>
        <v>2.8300764375023959E-2</v>
      </c>
      <c r="Q8" s="1">
        <f>Balance_Sheet_Statement[[#This Row],[2020 Balance]]/I$10</f>
        <v>0.23981741065804976</v>
      </c>
      <c r="R8" s="1">
        <f>Balance_Sheet_Statement[[#This Row],[2021 Balance]]/J$10</f>
        <v>6.2683250830036976E-3</v>
      </c>
      <c r="T8" s="1" t="s">
        <v>12</v>
      </c>
      <c r="U8" s="1">
        <f>((Balance_Sheet_Statement[[#This Row],[2017 Balance]]-Balance_Sheet_Statement[[#This Row],[2016 Balance]])/Balance_Sheet_Statement[[#This Row],[2016 Balance]])</f>
        <v>-0.44747672322732113</v>
      </c>
      <c r="V8" s="1">
        <f>((Balance_Sheet_Statement[[#This Row],[2018 Balance]]-Balance_Sheet_Statement[[#This Row],[2017 Balance]])/Balance_Sheet_Statement[[#This Row],[2017 Balance]])</f>
        <v>2.6294045962330444E-3</v>
      </c>
      <c r="W8" s="1">
        <f>((Balance_Sheet_Statement[[#This Row],[2019 Balance]]-Balance_Sheet_Statement[[#This Row],[2018 Balance]])/Balance_Sheet_Statement[[#This Row],[2018 Balance]])</f>
        <v>-0.81182797571079712</v>
      </c>
      <c r="X8" s="1">
        <f>((Balance_Sheet_Statement[[#This Row],[2020 Balance]]-Balance_Sheet_Statement[[#This Row],[2019 Balance]])/Balance_Sheet_Statement[[#This Row],[2019 Balance]])</f>
        <v>11.516563356056725</v>
      </c>
      <c r="Y8" s="1">
        <f>((Balance_Sheet_Statement[[#This Row],[2021 Balance]]-Balance_Sheet_Statement[[#This Row],[2020 Balance]])/Balance_Sheet_Statement[[#This Row],[2020 Balance]])</f>
        <v>-0.98165992400021962</v>
      </c>
    </row>
    <row r="9" spans="1:25" x14ac:dyDescent="0.25">
      <c r="A9" s="3" t="s">
        <v>12</v>
      </c>
      <c r="B9" s="2" t="s">
        <v>10</v>
      </c>
      <c r="C9" s="2" t="s">
        <v>13</v>
      </c>
      <c r="D9" s="2" t="s">
        <v>22</v>
      </c>
      <c r="E9" s="2">
        <f t="shared" ref="E9:J9" si="1">SUM(E6:E8)</f>
        <v>1515496225</v>
      </c>
      <c r="F9" s="2">
        <f t="shared" si="1"/>
        <v>1478560147</v>
      </c>
      <c r="G9" s="2">
        <f t="shared" si="1"/>
        <v>1335812379</v>
      </c>
      <c r="H9" s="2">
        <f t="shared" si="1"/>
        <v>1220703365</v>
      </c>
      <c r="I9" s="2">
        <f t="shared" si="1"/>
        <v>2395707560</v>
      </c>
      <c r="J9" s="2">
        <f t="shared" si="1"/>
        <v>810085680</v>
      </c>
      <c r="L9" s="1" t="s">
        <v>12</v>
      </c>
      <c r="M9" s="1">
        <f>Balance_Sheet_Statement[[#This Row],[2016 Balance]]/E$10</f>
        <v>0.50005415908545991</v>
      </c>
      <c r="N9" s="1">
        <f>Balance_Sheet_Statement[[#This Row],[2017 Balance]]/F$10</f>
        <v>0.39523502856765269</v>
      </c>
      <c r="O9" s="1">
        <f>Balance_Sheet_Statement[[#This Row],[2018 Balance]]/G$10</f>
        <v>0.40925557576740301</v>
      </c>
      <c r="P9" s="1">
        <f>Balance_Sheet_Statement[[#This Row],[2019 Balance]]/H$10</f>
        <v>0.44120416804916524</v>
      </c>
      <c r="Q9" s="1">
        <f>Balance_Sheet_Statement[[#This Row],[2020 Balance]]/I$10</f>
        <v>0.5862201066604702</v>
      </c>
      <c r="R9" s="1">
        <f>Balance_Sheet_Statement[[#This Row],[2021 Balance]]/J$10</f>
        <v>0.28250590685620414</v>
      </c>
      <c r="T9" s="1" t="s">
        <v>12</v>
      </c>
      <c r="U9" s="1">
        <f>((Balance_Sheet_Statement[[#This Row],[2017 Balance]]-Balance_Sheet_Statement[[#This Row],[2016 Balance]])/Balance_Sheet_Statement[[#This Row],[2016 Balance]])</f>
        <v>-2.4372266582188287E-2</v>
      </c>
      <c r="V9" s="1">
        <f>((Balance_Sheet_Statement[[#This Row],[2018 Balance]]-Balance_Sheet_Statement[[#This Row],[2017 Balance]])/Balance_Sheet_Statement[[#This Row],[2017 Balance]])</f>
        <v>-9.6545120798525078E-2</v>
      </c>
      <c r="W9" s="1">
        <f>((Balance_Sheet_Statement[[#This Row],[2019 Balance]]-Balance_Sheet_Statement[[#This Row],[2018 Balance]])/Balance_Sheet_Statement[[#This Row],[2018 Balance]])</f>
        <v>-8.6171543107102774E-2</v>
      </c>
      <c r="X9" s="1">
        <f>((Balance_Sheet_Statement[[#This Row],[2020 Balance]]-Balance_Sheet_Statement[[#This Row],[2019 Balance]])/Balance_Sheet_Statement[[#This Row],[2019 Balance]])</f>
        <v>0.96256324729636511</v>
      </c>
      <c r="Y9" s="1">
        <f>((Balance_Sheet_Statement[[#This Row],[2021 Balance]]-Balance_Sheet_Statement[[#This Row],[2020 Balance]])/Balance_Sheet_Statement[[#This Row],[2020 Balance]])</f>
        <v>-0.66185953013397014</v>
      </c>
    </row>
    <row r="10" spans="1:25" x14ac:dyDescent="0.25">
      <c r="A10" s="3" t="s">
        <v>12</v>
      </c>
      <c r="B10" s="2" t="s">
        <v>10</v>
      </c>
      <c r="C10" s="2" t="s">
        <v>13</v>
      </c>
      <c r="D10" s="2" t="s">
        <v>23</v>
      </c>
      <c r="E10" s="2">
        <f t="shared" ref="E10:J10" si="2">SUM(E9,E5)</f>
        <v>3030664174</v>
      </c>
      <c r="F10" s="2">
        <f t="shared" si="2"/>
        <v>3740964338</v>
      </c>
      <c r="G10" s="2">
        <f t="shared" si="2"/>
        <v>3264005326</v>
      </c>
      <c r="H10" s="2">
        <f t="shared" si="2"/>
        <v>2766753928</v>
      </c>
      <c r="I10" s="2">
        <f t="shared" si="2"/>
        <v>4086703156</v>
      </c>
      <c r="J10" s="2">
        <f t="shared" si="2"/>
        <v>2867499972</v>
      </c>
      <c r="L10" s="1" t="s">
        <v>12</v>
      </c>
      <c r="M10" s="1">
        <f>Balance_Sheet_Statement[[#This Row],[2016 Balance]]/E$10</f>
        <v>1</v>
      </c>
      <c r="N10" s="1">
        <f>Balance_Sheet_Statement[[#This Row],[2017 Balance]]/F$10</f>
        <v>1</v>
      </c>
      <c r="O10" s="1">
        <f>Balance_Sheet_Statement[[#This Row],[2018 Balance]]/G$10</f>
        <v>1</v>
      </c>
      <c r="P10" s="1">
        <f>Balance_Sheet_Statement[[#This Row],[2019 Balance]]/H$10</f>
        <v>1</v>
      </c>
      <c r="Q10" s="1">
        <f>Balance_Sheet_Statement[[#This Row],[2020 Balance]]/I$10</f>
        <v>1</v>
      </c>
      <c r="R10" s="1">
        <f>Balance_Sheet_Statement[[#This Row],[2021 Balance]]/J$10</f>
        <v>1</v>
      </c>
      <c r="T10" s="1" t="s">
        <v>12</v>
      </c>
      <c r="U10" s="1">
        <f>((Balance_Sheet_Statement[[#This Row],[2017 Balance]]-Balance_Sheet_Statement[[#This Row],[2016 Balance]])/Balance_Sheet_Statement[[#This Row],[2016 Balance]])</f>
        <v>0.23437112237431293</v>
      </c>
      <c r="V10" s="1">
        <f>((Balance_Sheet_Statement[[#This Row],[2018 Balance]]-Balance_Sheet_Statement[[#This Row],[2017 Balance]])/Balance_Sheet_Statement[[#This Row],[2017 Balance]])</f>
        <v>-0.12749627339537606</v>
      </c>
      <c r="W10" s="1">
        <f>((Balance_Sheet_Statement[[#This Row],[2019 Balance]]-Balance_Sheet_Statement[[#This Row],[2018 Balance]])/Balance_Sheet_Statement[[#This Row],[2018 Balance]])</f>
        <v>-0.15234392972310978</v>
      </c>
      <c r="X10" s="1">
        <f>((Balance_Sheet_Statement[[#This Row],[2020 Balance]]-Balance_Sheet_Statement[[#This Row],[2019 Balance]])/Balance_Sheet_Statement[[#This Row],[2019 Balance]])</f>
        <v>0.47707503534806583</v>
      </c>
      <c r="Y10" s="1">
        <f>((Balance_Sheet_Statement[[#This Row],[2021 Balance]]-Balance_Sheet_Statement[[#This Row],[2020 Balance]])/Balance_Sheet_Statement[[#This Row],[2020 Balance]])</f>
        <v>-0.29833416753306269</v>
      </c>
    </row>
    <row r="11" spans="1:25" x14ac:dyDescent="0.25">
      <c r="A11" s="1" t="s">
        <v>12</v>
      </c>
      <c r="B11" s="1" t="s">
        <v>10</v>
      </c>
      <c r="C11" s="1" t="s">
        <v>24</v>
      </c>
      <c r="D11" s="1" t="s">
        <v>25</v>
      </c>
      <c r="E11" s="1">
        <v>76666046</v>
      </c>
      <c r="F11" s="1">
        <v>18209706</v>
      </c>
      <c r="G11" s="1">
        <v>432638381</v>
      </c>
      <c r="H11" s="1">
        <v>168319546</v>
      </c>
      <c r="I11" s="1">
        <v>661982518</v>
      </c>
      <c r="J11" s="1">
        <v>886482151</v>
      </c>
      <c r="L11" s="1" t="s">
        <v>12</v>
      </c>
      <c r="M11" s="1">
        <f>Balance_Sheet_Statement[[#This Row],[2016 Balance]]/E$10</f>
        <v>2.5296780374980603E-2</v>
      </c>
      <c r="N11" s="1">
        <f>Balance_Sheet_Statement[[#This Row],[2017 Balance]]/F$10</f>
        <v>4.8676502513080094E-3</v>
      </c>
      <c r="O11" s="1">
        <f>Balance_Sheet_Statement[[#This Row],[2018 Balance]]/G$10</f>
        <v>0.13254830730628533</v>
      </c>
      <c r="P11" s="1">
        <f>Balance_Sheet_Statement[[#This Row],[2019 Balance]]/H$10</f>
        <v>6.0836471323516994E-2</v>
      </c>
      <c r="Q11" s="1">
        <f>Balance_Sheet_Statement[[#This Row],[2020 Balance]]/I$10</f>
        <v>0.16198448791860331</v>
      </c>
      <c r="R11" s="1">
        <f>Balance_Sheet_Statement[[#This Row],[2021 Balance]]/J$10</f>
        <v>0.30914809403876081</v>
      </c>
      <c r="T11" s="1" t="s">
        <v>12</v>
      </c>
      <c r="U11" s="1">
        <f>((Balance_Sheet_Statement[[#This Row],[2017 Balance]]-Balance_Sheet_Statement[[#This Row],[2016 Balance]])/Balance_Sheet_Statement[[#This Row],[2016 Balance]])</f>
        <v>-0.76248017277426827</v>
      </c>
      <c r="V11" s="1">
        <f>((Balance_Sheet_Statement[[#This Row],[2018 Balance]]-Balance_Sheet_Statement[[#This Row],[2017 Balance]])/Balance_Sheet_Statement[[#This Row],[2017 Balance]])</f>
        <v>22.758669195427977</v>
      </c>
      <c r="W11" s="1">
        <f>((Balance_Sheet_Statement[[#This Row],[2019 Balance]]-Balance_Sheet_Statement[[#This Row],[2018 Balance]])/Balance_Sheet_Statement[[#This Row],[2018 Balance]])</f>
        <v>-0.61094633903967022</v>
      </c>
      <c r="X11" s="1">
        <f>((Balance_Sheet_Statement[[#This Row],[2020 Balance]]-Balance_Sheet_Statement[[#This Row],[2019 Balance]])/Balance_Sheet_Statement[[#This Row],[2019 Balance]])</f>
        <v>2.9328915371480386</v>
      </c>
      <c r="Y11" s="1">
        <f>((Balance_Sheet_Statement[[#This Row],[2021 Balance]]-Balance_Sheet_Statement[[#This Row],[2020 Balance]])/Balance_Sheet_Statement[[#This Row],[2020 Balance]])</f>
        <v>0.33913226844458755</v>
      </c>
    </row>
    <row r="12" spans="1:25" x14ac:dyDescent="0.25">
      <c r="A12" s="1" t="s">
        <v>12</v>
      </c>
      <c r="B12" s="1" t="s">
        <v>10</v>
      </c>
      <c r="C12" s="1" t="s">
        <v>24</v>
      </c>
      <c r="D12" s="1" t="s">
        <v>26</v>
      </c>
      <c r="E12" s="1">
        <v>919651041</v>
      </c>
      <c r="F12" s="1">
        <v>307545921</v>
      </c>
      <c r="G12" s="1">
        <v>521206875</v>
      </c>
      <c r="H12" s="1">
        <v>466272281</v>
      </c>
      <c r="I12" s="1">
        <v>441681065</v>
      </c>
      <c r="J12" s="1">
        <v>77105808</v>
      </c>
      <c r="L12" s="1" t="s">
        <v>12</v>
      </c>
      <c r="M12" s="1">
        <f>Balance_Sheet_Statement[[#This Row],[2016 Balance]]/E$10</f>
        <v>0.3034486792992987</v>
      </c>
      <c r="N12" s="1">
        <f>Balance_Sheet_Statement[[#This Row],[2017 Balance]]/F$10</f>
        <v>8.2210332206593725E-2</v>
      </c>
      <c r="O12" s="1">
        <f>Balance_Sheet_Statement[[#This Row],[2018 Balance]]/G$10</f>
        <v>0.15968321829876819</v>
      </c>
      <c r="P12" s="1">
        <f>Balance_Sheet_Statement[[#This Row],[2019 Balance]]/H$10</f>
        <v>0.16852683438207086</v>
      </c>
      <c r="Q12" s="1">
        <f>Balance_Sheet_Statement[[#This Row],[2020 Balance]]/I$10</f>
        <v>0.10807759901805797</v>
      </c>
      <c r="R12" s="1">
        <f>Balance_Sheet_Statement[[#This Row],[2021 Balance]]/J$10</f>
        <v>2.6889558414265959E-2</v>
      </c>
      <c r="T12" s="1" t="s">
        <v>12</v>
      </c>
      <c r="U12" s="1">
        <f>((Balance_Sheet_Statement[[#This Row],[2017 Balance]]-Balance_Sheet_Statement[[#This Row],[2016 Balance]])/Balance_Sheet_Statement[[#This Row],[2016 Balance]])</f>
        <v>-0.66558411039736975</v>
      </c>
      <c r="V12" s="1">
        <f>((Balance_Sheet_Statement[[#This Row],[2018 Balance]]-Balance_Sheet_Statement[[#This Row],[2017 Balance]])/Balance_Sheet_Statement[[#This Row],[2017 Balance]])</f>
        <v>0.69472862233149246</v>
      </c>
      <c r="W12" s="1">
        <f>((Balance_Sheet_Statement[[#This Row],[2019 Balance]]-Balance_Sheet_Statement[[#This Row],[2018 Balance]])/Balance_Sheet_Statement[[#This Row],[2018 Balance]])</f>
        <v>-0.10539882844024266</v>
      </c>
      <c r="X12" s="1">
        <f>((Balance_Sheet_Statement[[#This Row],[2020 Balance]]-Balance_Sheet_Statement[[#This Row],[2019 Balance]])/Balance_Sheet_Statement[[#This Row],[2019 Balance]])</f>
        <v>-5.2740034100375782E-2</v>
      </c>
      <c r="Y12" s="1">
        <f>((Balance_Sheet_Statement[[#This Row],[2021 Balance]]-Balance_Sheet_Statement[[#This Row],[2020 Balance]])/Balance_Sheet_Statement[[#This Row],[2020 Balance]])</f>
        <v>-0.82542650317146826</v>
      </c>
    </row>
    <row r="13" spans="1:25" x14ac:dyDescent="0.25">
      <c r="A13" s="1" t="s">
        <v>12</v>
      </c>
      <c r="B13" s="1" t="s">
        <v>10</v>
      </c>
      <c r="C13" s="1" t="s">
        <v>24</v>
      </c>
      <c r="D13" s="1" t="s">
        <v>27</v>
      </c>
      <c r="E13" s="1">
        <v>118287044</v>
      </c>
      <c r="F13" s="1">
        <v>258572618</v>
      </c>
      <c r="G13" s="1">
        <v>179726876</v>
      </c>
      <c r="H13" s="1">
        <v>180924059</v>
      </c>
      <c r="I13" s="1">
        <v>346202808</v>
      </c>
      <c r="J13" s="1">
        <v>812393242</v>
      </c>
      <c r="L13" s="1" t="s">
        <v>12</v>
      </c>
      <c r="M13" s="1">
        <f>Balance_Sheet_Statement[[#This Row],[2016 Balance]]/E$10</f>
        <v>3.9030073016595473E-2</v>
      </c>
      <c r="N13" s="1">
        <f>Balance_Sheet_Statement[[#This Row],[2017 Balance]]/F$10</f>
        <v>6.9119241628012543E-2</v>
      </c>
      <c r="O13" s="1">
        <f>Balance_Sheet_Statement[[#This Row],[2018 Balance]]/G$10</f>
        <v>5.5063291278465272E-2</v>
      </c>
      <c r="P13" s="1">
        <f>Balance_Sheet_Statement[[#This Row],[2019 Balance]]/H$10</f>
        <v>6.5392175707792113E-2</v>
      </c>
      <c r="Q13" s="1">
        <f>Balance_Sheet_Statement[[#This Row],[2020 Balance]]/I$10</f>
        <v>8.4714449468078767E-2</v>
      </c>
      <c r="R13" s="1">
        <f>Balance_Sheet_Statement[[#This Row],[2021 Balance]]/J$10</f>
        <v>0.28331063641942383</v>
      </c>
      <c r="T13" s="1" t="s">
        <v>12</v>
      </c>
      <c r="U13" s="1">
        <f>((Balance_Sheet_Statement[[#This Row],[2017 Balance]]-Balance_Sheet_Statement[[#This Row],[2016 Balance]])/Balance_Sheet_Statement[[#This Row],[2016 Balance]])</f>
        <v>1.1859758199723041</v>
      </c>
      <c r="V13" s="1">
        <f>((Balance_Sheet_Statement[[#This Row],[2018 Balance]]-Balance_Sheet_Statement[[#This Row],[2017 Balance]])/Balance_Sheet_Statement[[#This Row],[2017 Balance]])</f>
        <v>-0.3049268813142465</v>
      </c>
      <c r="W13" s="1">
        <f>((Balance_Sheet_Statement[[#This Row],[2019 Balance]]-Balance_Sheet_Statement[[#This Row],[2018 Balance]])/Balance_Sheet_Statement[[#This Row],[2018 Balance]])</f>
        <v>6.6611239601137894E-3</v>
      </c>
      <c r="X13" s="1">
        <f>((Balance_Sheet_Statement[[#This Row],[2020 Balance]]-Balance_Sheet_Statement[[#This Row],[2019 Balance]])/Balance_Sheet_Statement[[#This Row],[2019 Balance]])</f>
        <v>0.91352554167491895</v>
      </c>
      <c r="Y13" s="1">
        <f>((Balance_Sheet_Statement[[#This Row],[2021 Balance]]-Balance_Sheet_Statement[[#This Row],[2020 Balance]])/Balance_Sheet_Statement[[#This Row],[2020 Balance]])</f>
        <v>1.3465818971635839</v>
      </c>
    </row>
    <row r="14" spans="1:25" x14ac:dyDescent="0.25">
      <c r="A14" s="3" t="s">
        <v>12</v>
      </c>
      <c r="B14" s="2" t="s">
        <v>10</v>
      </c>
      <c r="C14" s="2" t="s">
        <v>13</v>
      </c>
      <c r="D14" s="2" t="s">
        <v>28</v>
      </c>
      <c r="E14" s="2">
        <f t="shared" ref="E14:J14" si="3">SUM(E11:E13)</f>
        <v>1114604131</v>
      </c>
      <c r="F14" s="2">
        <f t="shared" si="3"/>
        <v>584328245</v>
      </c>
      <c r="G14" s="2">
        <f t="shared" si="3"/>
        <v>1133572132</v>
      </c>
      <c r="H14" s="2">
        <f t="shared" si="3"/>
        <v>815515886</v>
      </c>
      <c r="I14" s="2">
        <f t="shared" si="3"/>
        <v>1449866391</v>
      </c>
      <c r="J14" s="2">
        <f t="shared" si="3"/>
        <v>1775981201</v>
      </c>
      <c r="L14" s="1" t="s">
        <v>12</v>
      </c>
      <c r="M14" s="1">
        <f>Balance_Sheet_Statement[[#This Row],[2016 Balance]]/E$10</f>
        <v>0.36777553269087476</v>
      </c>
      <c r="N14" s="1">
        <f>Balance_Sheet_Statement[[#This Row],[2017 Balance]]/F$10</f>
        <v>0.1561972240859143</v>
      </c>
      <c r="O14" s="1">
        <f>Balance_Sheet_Statement[[#This Row],[2018 Balance]]/G$10</f>
        <v>0.34729481688351876</v>
      </c>
      <c r="P14" s="1">
        <f>Balance_Sheet_Statement[[#This Row],[2019 Balance]]/H$10</f>
        <v>0.29475548141337998</v>
      </c>
      <c r="Q14" s="1">
        <f>Balance_Sheet_Statement[[#This Row],[2020 Balance]]/I$10</f>
        <v>0.35477653640474005</v>
      </c>
      <c r="R14" s="1">
        <f>Balance_Sheet_Statement[[#This Row],[2021 Balance]]/J$10</f>
        <v>0.61934828887245064</v>
      </c>
      <c r="T14" s="1" t="s">
        <v>12</v>
      </c>
      <c r="U14" s="1">
        <f>((Balance_Sheet_Statement[[#This Row],[2017 Balance]]-Balance_Sheet_Statement[[#This Row],[2016 Balance]])/Balance_Sheet_Statement[[#This Row],[2016 Balance]])</f>
        <v>-0.47575266523034265</v>
      </c>
      <c r="V14" s="1">
        <f>((Balance_Sheet_Statement[[#This Row],[2018 Balance]]-Balance_Sheet_Statement[[#This Row],[2017 Balance]])/Balance_Sheet_Statement[[#This Row],[2017 Balance]])</f>
        <v>0.93995779204546237</v>
      </c>
      <c r="W14" s="1">
        <f>((Balance_Sheet_Statement[[#This Row],[2019 Balance]]-Balance_Sheet_Statement[[#This Row],[2018 Balance]])/Balance_Sheet_Statement[[#This Row],[2018 Balance]])</f>
        <v>-0.28057874485573542</v>
      </c>
      <c r="X14" s="1">
        <f>((Balance_Sheet_Statement[[#This Row],[2020 Balance]]-Balance_Sheet_Statement[[#This Row],[2019 Balance]])/Balance_Sheet_Statement[[#This Row],[2019 Balance]])</f>
        <v>0.77785180631049045</v>
      </c>
      <c r="Y14" s="1">
        <f>((Balance_Sheet_Statement[[#This Row],[2021 Balance]]-Balance_Sheet_Statement[[#This Row],[2020 Balance]])/Balance_Sheet_Statement[[#This Row],[2020 Balance]])</f>
        <v>0.22492749126702116</v>
      </c>
    </row>
    <row r="15" spans="1:25" x14ac:dyDescent="0.25">
      <c r="A15" s="1" t="s">
        <v>12</v>
      </c>
      <c r="B15" s="1" t="s">
        <v>10</v>
      </c>
      <c r="C15" s="1" t="s">
        <v>29</v>
      </c>
      <c r="D15" s="1" t="s">
        <v>30</v>
      </c>
      <c r="E15" s="1">
        <v>215850018</v>
      </c>
      <c r="F15" s="1">
        <v>231457941</v>
      </c>
      <c r="G15" s="1">
        <v>673354238</v>
      </c>
      <c r="H15" s="1">
        <v>908763722</v>
      </c>
      <c r="I15" s="1">
        <v>915066479</v>
      </c>
      <c r="J15" s="1">
        <v>381076199</v>
      </c>
      <c r="L15" s="1" t="s">
        <v>12</v>
      </c>
      <c r="M15" s="1">
        <f>Balance_Sheet_Statement[[#This Row],[2016 Balance]]/E$10</f>
        <v>7.1222017883661434E-2</v>
      </c>
      <c r="N15" s="1">
        <f>Balance_Sheet_Statement[[#This Row],[2017 Balance]]/F$10</f>
        <v>6.1871196859294944E-2</v>
      </c>
      <c r="O15" s="1">
        <f>Balance_Sheet_Statement[[#This Row],[2018 Balance]]/G$10</f>
        <v>0.20629691766624281</v>
      </c>
      <c r="P15" s="1">
        <f>Balance_Sheet_Statement[[#This Row],[2019 Balance]]/H$10</f>
        <v>0.32845845552188913</v>
      </c>
      <c r="Q15" s="1">
        <f>Balance_Sheet_Statement[[#This Row],[2020 Balance]]/I$10</f>
        <v>0.22391312607487071</v>
      </c>
      <c r="R15" s="1">
        <f>Balance_Sheet_Statement[[#This Row],[2021 Balance]]/J$10</f>
        <v>0.13289492684256599</v>
      </c>
      <c r="T15" s="1" t="s">
        <v>12</v>
      </c>
      <c r="U15" s="1">
        <f>((Balance_Sheet_Statement[[#This Row],[2017 Balance]]-Balance_Sheet_Statement[[#This Row],[2016 Balance]])/Balance_Sheet_Statement[[#This Row],[2016 Balance]])</f>
        <v>7.2309111412721769E-2</v>
      </c>
      <c r="V15" s="1">
        <f>((Balance_Sheet_Statement[[#This Row],[2018 Balance]]-Balance_Sheet_Statement[[#This Row],[2017 Balance]])/Balance_Sheet_Statement[[#This Row],[2017 Balance]])</f>
        <v>1.9091861574971842</v>
      </c>
      <c r="W15" s="1">
        <f>((Balance_Sheet_Statement[[#This Row],[2019 Balance]]-Balance_Sheet_Statement[[#This Row],[2018 Balance]])/Balance_Sheet_Statement[[#This Row],[2018 Balance]])</f>
        <v>0.34960719145276992</v>
      </c>
      <c r="X15" s="1">
        <f>((Balance_Sheet_Statement[[#This Row],[2020 Balance]]-Balance_Sheet_Statement[[#This Row],[2019 Balance]])/Balance_Sheet_Statement[[#This Row],[2019 Balance]])</f>
        <v>6.9355288370545227E-3</v>
      </c>
      <c r="Y15" s="1">
        <f>((Balance_Sheet_Statement[[#This Row],[2021 Balance]]-Balance_Sheet_Statement[[#This Row],[2020 Balance]])/Balance_Sheet_Statement[[#This Row],[2020 Balance]])</f>
        <v>-0.58355353655130449</v>
      </c>
    </row>
    <row r="16" spans="1:25" x14ac:dyDescent="0.25">
      <c r="A16" s="1" t="s">
        <v>12</v>
      </c>
      <c r="B16" s="1" t="s">
        <v>10</v>
      </c>
      <c r="C16" s="1" t="s">
        <v>29</v>
      </c>
      <c r="D16" s="1" t="s">
        <v>31</v>
      </c>
      <c r="E16" s="1">
        <v>500365</v>
      </c>
      <c r="F16" s="1">
        <v>482635446</v>
      </c>
      <c r="G16" s="1">
        <v>36023195</v>
      </c>
      <c r="H16" s="1">
        <v>927627278</v>
      </c>
      <c r="I16" s="1">
        <v>98557186</v>
      </c>
      <c r="J16" s="1">
        <v>708872323</v>
      </c>
      <c r="L16" s="1" t="s">
        <v>12</v>
      </c>
      <c r="M16" s="1">
        <f>Balance_Sheet_Statement[[#This Row],[2016 Balance]]/E$10</f>
        <v>1.6510077371574856E-4</v>
      </c>
      <c r="N16" s="1">
        <f>Balance_Sheet_Statement[[#This Row],[2017 Balance]]/F$10</f>
        <v>0.12901364525116732</v>
      </c>
      <c r="O16" s="1">
        <f>Balance_Sheet_Statement[[#This Row],[2018 Balance]]/G$10</f>
        <v>1.1036500067279608E-2</v>
      </c>
      <c r="P16" s="1">
        <f>Balance_Sheet_Statement[[#This Row],[2019 Balance]]/H$10</f>
        <v>0.3352763932535745</v>
      </c>
      <c r="Q16" s="1">
        <f>Balance_Sheet_Statement[[#This Row],[2020 Balance]]/I$10</f>
        <v>2.411655122425535E-2</v>
      </c>
      <c r="R16" s="1">
        <f>Balance_Sheet_Statement[[#This Row],[2021 Balance]]/J$10</f>
        <v>0.24720918218722132</v>
      </c>
      <c r="T16" s="1" t="s">
        <v>12</v>
      </c>
      <c r="U16" s="1">
        <f>((Balance_Sheet_Statement[[#This Row],[2017 Balance]]-Balance_Sheet_Statement[[#This Row],[2016 Balance]])/Balance_Sheet_Statement[[#This Row],[2016 Balance]])</f>
        <v>963.56675826646551</v>
      </c>
      <c r="V16" s="1">
        <f>((Balance_Sheet_Statement[[#This Row],[2018 Balance]]-Balance_Sheet_Statement[[#This Row],[2017 Balance]])/Balance_Sheet_Statement[[#This Row],[2017 Balance]])</f>
        <v>-0.92536148080594971</v>
      </c>
      <c r="W16" s="1">
        <f>((Balance_Sheet_Statement[[#This Row],[2019 Balance]]-Balance_Sheet_Statement[[#This Row],[2018 Balance]])/Balance_Sheet_Statement[[#This Row],[2018 Balance]])</f>
        <v>24.750832984137027</v>
      </c>
      <c r="X16" s="1">
        <f>((Balance_Sheet_Statement[[#This Row],[2020 Balance]]-Balance_Sheet_Statement[[#This Row],[2019 Balance]])/Balance_Sheet_Statement[[#This Row],[2019 Balance]])</f>
        <v>-0.89375346290754509</v>
      </c>
      <c r="Y16" s="1">
        <f>((Balance_Sheet_Statement[[#This Row],[2021 Balance]]-Balance_Sheet_Statement[[#This Row],[2020 Balance]])/Balance_Sheet_Statement[[#This Row],[2020 Balance]])</f>
        <v>6.1924975922100698</v>
      </c>
    </row>
    <row r="17" spans="1:25" x14ac:dyDescent="0.25">
      <c r="A17" s="1" t="s">
        <v>12</v>
      </c>
      <c r="B17" s="1" t="s">
        <v>10</v>
      </c>
      <c r="C17" s="1" t="s">
        <v>29</v>
      </c>
      <c r="D17" s="1" t="s">
        <v>32</v>
      </c>
      <c r="E17" s="1">
        <v>226304</v>
      </c>
      <c r="F17" s="1">
        <v>3865009</v>
      </c>
      <c r="G17" s="1">
        <v>892101857</v>
      </c>
      <c r="H17" s="1">
        <v>114847042</v>
      </c>
      <c r="I17" s="1">
        <v>848407652</v>
      </c>
      <c r="J17" s="1">
        <v>1570249</v>
      </c>
      <c r="L17" s="1" t="s">
        <v>12</v>
      </c>
      <c r="M17" s="1">
        <f>Balance_Sheet_Statement[[#This Row],[2016 Balance]]/E$10</f>
        <v>7.467142085271504E-5</v>
      </c>
      <c r="N17" s="1">
        <f>Balance_Sheet_Statement[[#This Row],[2017 Balance]]/F$10</f>
        <v>1.033158472199261E-3</v>
      </c>
      <c r="O17" s="1">
        <f>Balance_Sheet_Statement[[#This Row],[2018 Balance]]/G$10</f>
        <v>0.27331507393502336</v>
      </c>
      <c r="P17" s="1">
        <f>Balance_Sheet_Statement[[#This Row],[2019 Balance]]/H$10</f>
        <v>4.1509669811156405E-2</v>
      </c>
      <c r="Q17" s="1">
        <f>Balance_Sheet_Statement[[#This Row],[2020 Balance]]/I$10</f>
        <v>0.20760197636434349</v>
      </c>
      <c r="R17" s="1">
        <f>Balance_Sheet_Statement[[#This Row],[2021 Balance]]/J$10</f>
        <v>5.4760209776211286E-4</v>
      </c>
      <c r="T17" s="1" t="s">
        <v>12</v>
      </c>
      <c r="U17" s="1">
        <f>((Balance_Sheet_Statement[[#This Row],[2017 Balance]]-Balance_Sheet_Statement[[#This Row],[2016 Balance]])/Balance_Sheet_Statement[[#This Row],[2016 Balance]])</f>
        <v>16.078836432409503</v>
      </c>
      <c r="V17" s="1">
        <f>((Balance_Sheet_Statement[[#This Row],[2018 Balance]]-Balance_Sheet_Statement[[#This Row],[2017 Balance]])/Balance_Sheet_Statement[[#This Row],[2017 Balance]])</f>
        <v>229.81494946066101</v>
      </c>
      <c r="W17" s="1">
        <f>((Balance_Sheet_Statement[[#This Row],[2019 Balance]]-Balance_Sheet_Statement[[#This Row],[2018 Balance]])/Balance_Sheet_Statement[[#This Row],[2018 Balance]])</f>
        <v>-0.87126241123831671</v>
      </c>
      <c r="X17" s="1">
        <f>((Balance_Sheet_Statement[[#This Row],[2020 Balance]]-Balance_Sheet_Statement[[#This Row],[2019 Balance]])/Balance_Sheet_Statement[[#This Row],[2019 Balance]])</f>
        <v>6.3872834443572346</v>
      </c>
      <c r="Y17" s="1">
        <f>((Balance_Sheet_Statement[[#This Row],[2021 Balance]]-Balance_Sheet_Statement[[#This Row],[2020 Balance]])/Balance_Sheet_Statement[[#This Row],[2020 Balance]])</f>
        <v>-0.99814918100243633</v>
      </c>
    </row>
    <row r="18" spans="1:25" x14ac:dyDescent="0.25">
      <c r="A18" s="3" t="s">
        <v>12</v>
      </c>
      <c r="B18" s="2" t="s">
        <v>10</v>
      </c>
      <c r="C18" s="2" t="s">
        <v>13</v>
      </c>
      <c r="D18" s="2" t="s">
        <v>33</v>
      </c>
      <c r="E18" s="2">
        <f t="shared" ref="E18:J18" si="4">SUM(E15:E17)</f>
        <v>216576687</v>
      </c>
      <c r="F18" s="2">
        <f t="shared" si="4"/>
        <v>717958396</v>
      </c>
      <c r="G18" s="2">
        <f t="shared" si="4"/>
        <v>1601479290</v>
      </c>
      <c r="H18" s="2">
        <f t="shared" si="4"/>
        <v>1951238042</v>
      </c>
      <c r="I18" s="2">
        <f t="shared" si="4"/>
        <v>1862031317</v>
      </c>
      <c r="J18" s="2">
        <f t="shared" si="4"/>
        <v>1091518771</v>
      </c>
      <c r="L18" s="1" t="s">
        <v>12</v>
      </c>
      <c r="M18" s="1">
        <f>Balance_Sheet_Statement[[#This Row],[2016 Balance]]/E$10</f>
        <v>7.1461790078229892E-2</v>
      </c>
      <c r="N18" s="1">
        <f>Balance_Sheet_Statement[[#This Row],[2017 Balance]]/F$10</f>
        <v>0.19191800058266154</v>
      </c>
      <c r="O18" s="1">
        <f>Balance_Sheet_Statement[[#This Row],[2018 Balance]]/G$10</f>
        <v>0.49064849166854574</v>
      </c>
      <c r="P18" s="1">
        <f>Balance_Sheet_Statement[[#This Row],[2019 Balance]]/H$10</f>
        <v>0.70524451858662007</v>
      </c>
      <c r="Q18" s="1">
        <f>Balance_Sheet_Statement[[#This Row],[2020 Balance]]/I$10</f>
        <v>0.45563165366346958</v>
      </c>
      <c r="R18" s="1">
        <f>Balance_Sheet_Statement[[#This Row],[2021 Balance]]/J$10</f>
        <v>0.38065171112754942</v>
      </c>
      <c r="T18" s="1" t="s">
        <v>12</v>
      </c>
      <c r="U18" s="1">
        <f>((Balance_Sheet_Statement[[#This Row],[2017 Balance]]-Balance_Sheet_Statement[[#This Row],[2016 Balance]])/Balance_Sheet_Statement[[#This Row],[2016 Balance]])</f>
        <v>2.3150308370909745</v>
      </c>
      <c r="V18" s="1">
        <f>((Balance_Sheet_Statement[[#This Row],[2018 Balance]]-Balance_Sheet_Statement[[#This Row],[2017 Balance]])/Balance_Sheet_Statement[[#This Row],[2017 Balance]])</f>
        <v>1.2306017993833727</v>
      </c>
      <c r="W18" s="1">
        <f>((Balance_Sheet_Statement[[#This Row],[2019 Balance]]-Balance_Sheet_Statement[[#This Row],[2018 Balance]])/Balance_Sheet_Statement[[#This Row],[2018 Balance]])</f>
        <v>0.21839729941184566</v>
      </c>
      <c r="X18" s="1">
        <f>((Balance_Sheet_Statement[[#This Row],[2020 Balance]]-Balance_Sheet_Statement[[#This Row],[2019 Balance]])/Balance_Sheet_Statement[[#This Row],[2019 Balance]])</f>
        <v>-4.5718012400252292E-2</v>
      </c>
      <c r="Y18" s="1">
        <f>((Balance_Sheet_Statement[[#This Row],[2021 Balance]]-Balance_Sheet_Statement[[#This Row],[2020 Balance]])/Balance_Sheet_Statement[[#This Row],[2020 Balance]])</f>
        <v>-0.41380214122360004</v>
      </c>
    </row>
    <row r="19" spans="1:25" x14ac:dyDescent="0.25">
      <c r="A19" s="3" t="s">
        <v>12</v>
      </c>
      <c r="B19" s="2" t="s">
        <v>10</v>
      </c>
      <c r="C19" s="2" t="s">
        <v>13</v>
      </c>
      <c r="D19" s="2" t="s">
        <v>34</v>
      </c>
      <c r="E19" s="2">
        <f t="shared" ref="E19:J19" si="5">SUM(E14,E18)</f>
        <v>1331180818</v>
      </c>
      <c r="F19" s="2">
        <f t="shared" si="5"/>
        <v>1302286641</v>
      </c>
      <c r="G19" s="2">
        <f t="shared" si="5"/>
        <v>2735051422</v>
      </c>
      <c r="H19" s="2">
        <f t="shared" si="5"/>
        <v>2766753928</v>
      </c>
      <c r="I19" s="2">
        <f t="shared" si="5"/>
        <v>3311897708</v>
      </c>
      <c r="J19" s="2">
        <f t="shared" si="5"/>
        <v>2867499972</v>
      </c>
      <c r="L19" s="1" t="s">
        <v>12</v>
      </c>
      <c r="M19" s="1">
        <f>Balance_Sheet_Statement[[#This Row],[2016 Balance]]/E$10</f>
        <v>0.43923732276910465</v>
      </c>
      <c r="N19" s="1">
        <f>Balance_Sheet_Statement[[#This Row],[2017 Balance]]/F$10</f>
        <v>0.34811522466857581</v>
      </c>
      <c r="O19" s="1">
        <f>Balance_Sheet_Statement[[#This Row],[2018 Balance]]/G$10</f>
        <v>0.83794330855206456</v>
      </c>
      <c r="P19" s="1">
        <f>Balance_Sheet_Statement[[#This Row],[2019 Balance]]/H$10</f>
        <v>1</v>
      </c>
      <c r="Q19" s="1">
        <f>Balance_Sheet_Statement[[#This Row],[2020 Balance]]/I$10</f>
        <v>0.81040819006820963</v>
      </c>
      <c r="R19" s="1">
        <f>Balance_Sheet_Statement[[#This Row],[2021 Balance]]/J$10</f>
        <v>1</v>
      </c>
      <c r="T19" s="1" t="s">
        <v>12</v>
      </c>
      <c r="U19" s="1">
        <f>((Balance_Sheet_Statement[[#This Row],[2017 Balance]]-Balance_Sheet_Statement[[#This Row],[2016 Balance]])/Balance_Sheet_Statement[[#This Row],[2016 Balance]])</f>
        <v>-2.1705674097235977E-2</v>
      </c>
      <c r="V19" s="1">
        <f>((Balance_Sheet_Statement[[#This Row],[2018 Balance]]-Balance_Sheet_Statement[[#This Row],[2017 Balance]])/Balance_Sheet_Statement[[#This Row],[2017 Balance]])</f>
        <v>1.1001915675797829</v>
      </c>
      <c r="W19" s="1">
        <f>((Balance_Sheet_Statement[[#This Row],[2019 Balance]]-Balance_Sheet_Statement[[#This Row],[2018 Balance]])/Balance_Sheet_Statement[[#This Row],[2018 Balance]])</f>
        <v>1.1591191940668382E-2</v>
      </c>
      <c r="X19" s="1">
        <f>((Balance_Sheet_Statement[[#This Row],[2020 Balance]]-Balance_Sheet_Statement[[#This Row],[2019 Balance]])/Balance_Sheet_Statement[[#This Row],[2019 Balance]])</f>
        <v>0.19703370599136275</v>
      </c>
      <c r="Y19" s="1">
        <f>((Balance_Sheet_Statement[[#This Row],[2021 Balance]]-Balance_Sheet_Statement[[#This Row],[2020 Balance]])/Balance_Sheet_Statement[[#This Row],[2020 Balance]])</f>
        <v>-0.134182204639516</v>
      </c>
    </row>
    <row r="20" spans="1:25" x14ac:dyDescent="0.25">
      <c r="A20" s="1" t="s">
        <v>12</v>
      </c>
      <c r="B20" s="1" t="s">
        <v>10</v>
      </c>
      <c r="C20" s="1" t="s">
        <v>35</v>
      </c>
      <c r="D20" s="1" t="s">
        <v>36</v>
      </c>
      <c r="E20" s="1">
        <f>SUM(E2,E6)-SUM(E11,E15)</f>
        <v>461276221</v>
      </c>
      <c r="F20" s="1">
        <f t="shared" ref="F20:G20" si="6">SUM(F2,F6)-SUM(F11,F15)</f>
        <v>1360128121</v>
      </c>
      <c r="G20" s="1">
        <f t="shared" si="6"/>
        <v>272282440</v>
      </c>
      <c r="H20" s="1">
        <v>0</v>
      </c>
      <c r="I20" s="1">
        <v>0</v>
      </c>
      <c r="J20" s="1">
        <v>0</v>
      </c>
      <c r="L20" s="1" t="s">
        <v>12</v>
      </c>
      <c r="M20" s="1">
        <f>Balance_Sheet_Statement[[#This Row],[2016 Balance]]/E$10</f>
        <v>0.15220301376750298</v>
      </c>
      <c r="N20" s="1">
        <f>Balance_Sheet_Statement[[#This Row],[2017 Balance]]/F$10</f>
        <v>0.36357687433266306</v>
      </c>
      <c r="O20" s="1">
        <f>Balance_Sheet_Statement[[#This Row],[2018 Balance]]/G$10</f>
        <v>8.3419729076753352E-2</v>
      </c>
      <c r="P20" s="1">
        <f>Balance_Sheet_Statement[[#This Row],[2019 Balance]]/H$10</f>
        <v>0</v>
      </c>
      <c r="Q20" s="1">
        <f>Balance_Sheet_Statement[[#This Row],[2020 Balance]]/I$10</f>
        <v>0</v>
      </c>
      <c r="R20" s="1">
        <f>Balance_Sheet_Statement[[#This Row],[2021 Balance]]/J$10</f>
        <v>0</v>
      </c>
      <c r="T20" s="1" t="s">
        <v>12</v>
      </c>
      <c r="U20" s="1">
        <f>((Balance_Sheet_Statement[[#This Row],[2017 Balance]]-Balance_Sheet_Statement[[#This Row],[2016 Balance]])/Balance_Sheet_Statement[[#This Row],[2016 Balance]])</f>
        <v>1.948619631966678</v>
      </c>
      <c r="V20" s="1">
        <f>((Balance_Sheet_Statement[[#This Row],[2018 Balance]]-Balance_Sheet_Statement[[#This Row],[2017 Balance]])/Balance_Sheet_Statement[[#This Row],[2017 Balance]])</f>
        <v>-0.79981118264078599</v>
      </c>
      <c r="W20" s="1">
        <f>((Balance_Sheet_Statement[[#This Row],[2019 Balance]]-Balance_Sheet_Statement[[#This Row],[2018 Balance]])/Balance_Sheet_Statement[[#This Row],[2018 Balance]])</f>
        <v>-1</v>
      </c>
      <c r="X20" s="1" t="e">
        <f>((Balance_Sheet_Statement[[#This Row],[2020 Balance]]-Balance_Sheet_Statement[[#This Row],[2019 Balance]])/Balance_Sheet_Statement[[#This Row],[2019 Balance]])</f>
        <v>#DIV/0!</v>
      </c>
      <c r="Y20" s="1" t="e">
        <f>((Balance_Sheet_Statement[[#This Row],[2021 Balance]]-Balance_Sheet_Statement[[#This Row],[2020 Balance]])/Balance_Sheet_Statement[[#This Row],[2020 Balance]])</f>
        <v>#DIV/0!</v>
      </c>
    </row>
    <row r="21" spans="1:25" x14ac:dyDescent="0.25">
      <c r="A21" s="1" t="s">
        <v>12</v>
      </c>
      <c r="B21" s="1" t="s">
        <v>10</v>
      </c>
      <c r="C21" s="1" t="s">
        <v>35</v>
      </c>
      <c r="D21" s="1" t="s">
        <v>37</v>
      </c>
      <c r="E21" s="1">
        <v>0</v>
      </c>
      <c r="F21" s="1">
        <f t="shared" ref="E21:I22" si="7">SUM(F3,F7)-SUM(F12,F16)</f>
        <v>125795301</v>
      </c>
      <c r="G21" s="1">
        <f t="shared" si="7"/>
        <v>213444220</v>
      </c>
      <c r="H21" s="1">
        <v>0</v>
      </c>
      <c r="I21" s="1">
        <f t="shared" si="7"/>
        <v>774805448</v>
      </c>
      <c r="J21" s="1">
        <v>0</v>
      </c>
      <c r="L21" s="1" t="s">
        <v>12</v>
      </c>
      <c r="M21" s="1">
        <f>Balance_Sheet_Statement[[#This Row],[2016 Balance]]/E$10</f>
        <v>0</v>
      </c>
      <c r="N21" s="1">
        <f>Balance_Sheet_Statement[[#This Row],[2017 Balance]]/F$10</f>
        <v>3.362643683132592E-2</v>
      </c>
      <c r="O21" s="1">
        <f>Balance_Sheet_Statement[[#This Row],[2018 Balance]]/G$10</f>
        <v>6.5393343049955546E-2</v>
      </c>
      <c r="P21" s="1">
        <f>Balance_Sheet_Statement[[#This Row],[2019 Balance]]/H$10</f>
        <v>0</v>
      </c>
      <c r="Q21" s="1">
        <f>Balance_Sheet_Statement[[#This Row],[2020 Balance]]/I$10</f>
        <v>0.18959180993179039</v>
      </c>
      <c r="R21" s="1">
        <f>Balance_Sheet_Statement[[#This Row],[2021 Balance]]/J$10</f>
        <v>0</v>
      </c>
      <c r="T21" s="1" t="s">
        <v>12</v>
      </c>
      <c r="U21" s="1" t="e">
        <f>((Balance_Sheet_Statement[[#This Row],[2017 Balance]]-Balance_Sheet_Statement[[#This Row],[2016 Balance]])/Balance_Sheet_Statement[[#This Row],[2016 Balance]])</f>
        <v>#DIV/0!</v>
      </c>
      <c r="V21" s="1">
        <f>((Balance_Sheet_Statement[[#This Row],[2018 Balance]]-Balance_Sheet_Statement[[#This Row],[2017 Balance]])/Balance_Sheet_Statement[[#This Row],[2017 Balance]])</f>
        <v>0.69675829147227053</v>
      </c>
      <c r="W21" s="1">
        <f>((Balance_Sheet_Statement[[#This Row],[2019 Balance]]-Balance_Sheet_Statement[[#This Row],[2018 Balance]])/Balance_Sheet_Statement[[#This Row],[2018 Balance]])</f>
        <v>-1</v>
      </c>
      <c r="X21" s="1" t="e">
        <f>((Balance_Sheet_Statement[[#This Row],[2020 Balance]]-Balance_Sheet_Statement[[#This Row],[2019 Balance]])/Balance_Sheet_Statement[[#This Row],[2019 Balance]])</f>
        <v>#DIV/0!</v>
      </c>
      <c r="Y21" s="1">
        <f>((Balance_Sheet_Statement[[#This Row],[2021 Balance]]-Balance_Sheet_Statement[[#This Row],[2020 Balance]])/Balance_Sheet_Statement[[#This Row],[2020 Balance]])</f>
        <v>-1</v>
      </c>
    </row>
    <row r="22" spans="1:25" x14ac:dyDescent="0.25">
      <c r="A22" s="1" t="s">
        <v>12</v>
      </c>
      <c r="B22" s="1" t="s">
        <v>10</v>
      </c>
      <c r="C22" s="1" t="s">
        <v>35</v>
      </c>
      <c r="D22" s="1" t="s">
        <v>38</v>
      </c>
      <c r="E22" s="1">
        <f t="shared" si="7"/>
        <v>1238207135</v>
      </c>
      <c r="F22" s="1">
        <f t="shared" si="7"/>
        <v>952754275</v>
      </c>
      <c r="G22" s="1">
        <f t="shared" si="7"/>
        <v>43227244</v>
      </c>
      <c r="H22" s="1">
        <v>0</v>
      </c>
      <c r="I22" s="1">
        <v>0</v>
      </c>
      <c r="J22" s="1">
        <v>0</v>
      </c>
      <c r="L22" s="1" t="s">
        <v>12</v>
      </c>
      <c r="M22" s="1">
        <f>Balance_Sheet_Statement[[#This Row],[2016 Balance]]/E$10</f>
        <v>0.40855966346339234</v>
      </c>
      <c r="N22" s="1">
        <f>Balance_Sheet_Statement[[#This Row],[2017 Balance]]/F$10</f>
        <v>0.2546814641674352</v>
      </c>
      <c r="O22" s="1">
        <f>Balance_Sheet_Statement[[#This Row],[2018 Balance]]/G$10</f>
        <v>1.3243619321226561E-2</v>
      </c>
      <c r="P22" s="1">
        <f>Balance_Sheet_Statement[[#This Row],[2019 Balance]]/H$10</f>
        <v>0</v>
      </c>
      <c r="Q22" s="1">
        <f>Balance_Sheet_Statement[[#This Row],[2020 Balance]]/I$10</f>
        <v>0</v>
      </c>
      <c r="R22" s="1">
        <f>Balance_Sheet_Statement[[#This Row],[2021 Balance]]/J$10</f>
        <v>0</v>
      </c>
      <c r="T22" s="1" t="s">
        <v>12</v>
      </c>
      <c r="U22" s="1">
        <f>((Balance_Sheet_Statement[[#This Row],[2017 Balance]]-Balance_Sheet_Statement[[#This Row],[2016 Balance]])/Balance_Sheet_Statement[[#This Row],[2016 Balance]])</f>
        <v>-0.23053724367369277</v>
      </c>
      <c r="V22" s="1">
        <f>((Balance_Sheet_Statement[[#This Row],[2018 Balance]]-Balance_Sheet_Statement[[#This Row],[2017 Balance]])/Balance_Sheet_Statement[[#This Row],[2017 Balance]])</f>
        <v>-0.95462917865154684</v>
      </c>
      <c r="W22" s="1">
        <f>((Balance_Sheet_Statement[[#This Row],[2019 Balance]]-Balance_Sheet_Statement[[#This Row],[2018 Balance]])/Balance_Sheet_Statement[[#This Row],[2018 Balance]])</f>
        <v>-1</v>
      </c>
      <c r="X22" s="1" t="e">
        <f>((Balance_Sheet_Statement[[#This Row],[2020 Balance]]-Balance_Sheet_Statement[[#This Row],[2019 Balance]])/Balance_Sheet_Statement[[#This Row],[2019 Balance]])</f>
        <v>#DIV/0!</v>
      </c>
      <c r="Y22" s="1" t="e">
        <f>((Balance_Sheet_Statement[[#This Row],[2021 Balance]]-Balance_Sheet_Statement[[#This Row],[2020 Balance]])/Balance_Sheet_Statement[[#This Row],[2020 Balance]])</f>
        <v>#DIV/0!</v>
      </c>
    </row>
    <row r="23" spans="1:25" x14ac:dyDescent="0.25">
      <c r="A23" s="3" t="s">
        <v>12</v>
      </c>
      <c r="B23" s="2" t="s">
        <v>10</v>
      </c>
      <c r="C23" s="2" t="s">
        <v>13</v>
      </c>
      <c r="D23" s="2" t="s">
        <v>39</v>
      </c>
      <c r="E23" s="2">
        <f t="shared" ref="E23:J23" si="8">SUM(E20:E22)</f>
        <v>1699483356</v>
      </c>
      <c r="F23" s="2">
        <f t="shared" si="8"/>
        <v>2438677697</v>
      </c>
      <c r="G23" s="2">
        <f t="shared" si="8"/>
        <v>528953904</v>
      </c>
      <c r="H23" s="2">
        <f t="shared" si="8"/>
        <v>0</v>
      </c>
      <c r="I23" s="2">
        <f t="shared" si="8"/>
        <v>774805448</v>
      </c>
      <c r="J23" s="2">
        <f t="shared" si="8"/>
        <v>0</v>
      </c>
      <c r="L23" s="1" t="s">
        <v>12</v>
      </c>
      <c r="M23" s="1">
        <f>Balance_Sheet_Statement[[#This Row],[2016 Balance]]/E$10</f>
        <v>0.56076267723089535</v>
      </c>
      <c r="N23" s="1">
        <f>Balance_Sheet_Statement[[#This Row],[2017 Balance]]/F$10</f>
        <v>0.65188477533142419</v>
      </c>
      <c r="O23" s="1">
        <f>Balance_Sheet_Statement[[#This Row],[2018 Balance]]/G$10</f>
        <v>0.16205669144793547</v>
      </c>
      <c r="P23" s="1">
        <f>Balance_Sheet_Statement[[#This Row],[2019 Balance]]/H$10</f>
        <v>0</v>
      </c>
      <c r="Q23" s="1">
        <f>Balance_Sheet_Statement[[#This Row],[2020 Balance]]/I$10</f>
        <v>0.18959180993179039</v>
      </c>
      <c r="R23" s="1">
        <f>Balance_Sheet_Statement[[#This Row],[2021 Balance]]/J$10</f>
        <v>0</v>
      </c>
      <c r="T23" s="1" t="s">
        <v>12</v>
      </c>
      <c r="U23" s="1">
        <f>((Balance_Sheet_Statement[[#This Row],[2017 Balance]]-Balance_Sheet_Statement[[#This Row],[2016 Balance]])/Balance_Sheet_Statement[[#This Row],[2016 Balance]])</f>
        <v>0.43495238620036242</v>
      </c>
      <c r="V23" s="1">
        <f>((Balance_Sheet_Statement[[#This Row],[2018 Balance]]-Balance_Sheet_Statement[[#This Row],[2017 Balance]])/Balance_Sheet_Statement[[#This Row],[2017 Balance]])</f>
        <v>-0.78309806800189063</v>
      </c>
      <c r="W23" s="1">
        <f>((Balance_Sheet_Statement[[#This Row],[2019 Balance]]-Balance_Sheet_Statement[[#This Row],[2018 Balance]])/Balance_Sheet_Statement[[#This Row],[2018 Balance]])</f>
        <v>-1</v>
      </c>
      <c r="X23" s="1" t="e">
        <f>((Balance_Sheet_Statement[[#This Row],[2020 Balance]]-Balance_Sheet_Statement[[#This Row],[2019 Balance]])/Balance_Sheet_Statement[[#This Row],[2019 Balance]])</f>
        <v>#DIV/0!</v>
      </c>
      <c r="Y23" s="1">
        <f>((Balance_Sheet_Statement[[#This Row],[2021 Balance]]-Balance_Sheet_Statement[[#This Row],[2020 Balance]])/Balance_Sheet_Statement[[#This Row],[2020 Balance]])</f>
        <v>-1</v>
      </c>
    </row>
    <row r="24" spans="1:25" x14ac:dyDescent="0.25">
      <c r="A24" s="3" t="s">
        <v>12</v>
      </c>
      <c r="B24" s="2" t="s">
        <v>10</v>
      </c>
      <c r="C24" s="2" t="s">
        <v>13</v>
      </c>
      <c r="D24" s="2" t="s">
        <v>40</v>
      </c>
      <c r="E24" s="2">
        <f>SUM(E19,E23)</f>
        <v>3030664174</v>
      </c>
      <c r="F24" s="2">
        <f t="shared" ref="F24:J24" si="9">SUM(F19,F23)</f>
        <v>3740964338</v>
      </c>
      <c r="G24" s="2">
        <f t="shared" si="9"/>
        <v>3264005326</v>
      </c>
      <c r="H24" s="2">
        <f t="shared" si="9"/>
        <v>2766753928</v>
      </c>
      <c r="I24" s="2">
        <f t="shared" si="9"/>
        <v>4086703156</v>
      </c>
      <c r="J24" s="2">
        <f t="shared" si="9"/>
        <v>2867499972</v>
      </c>
      <c r="L24" s="1" t="s">
        <v>12</v>
      </c>
      <c r="M24" s="1">
        <f>Balance_Sheet_Statement[[#This Row],[2016 Balance]]/E$10</f>
        <v>1</v>
      </c>
      <c r="N24" s="1">
        <f>Balance_Sheet_Statement[[#This Row],[2017 Balance]]/F$10</f>
        <v>1</v>
      </c>
      <c r="O24" s="1">
        <f>Balance_Sheet_Statement[[#This Row],[2018 Balance]]/G$10</f>
        <v>1</v>
      </c>
      <c r="P24" s="1">
        <f>Balance_Sheet_Statement[[#This Row],[2019 Balance]]/H$10</f>
        <v>1</v>
      </c>
      <c r="Q24" s="1">
        <f>Balance_Sheet_Statement[[#This Row],[2020 Balance]]/I$10</f>
        <v>1</v>
      </c>
      <c r="R24" s="1">
        <f>Balance_Sheet_Statement[[#This Row],[2021 Balance]]/J$10</f>
        <v>1</v>
      </c>
      <c r="T24" s="1" t="s">
        <v>12</v>
      </c>
      <c r="U24" s="1">
        <f>((Balance_Sheet_Statement[[#This Row],[2017 Balance]]-Balance_Sheet_Statement[[#This Row],[2016 Balance]])/Balance_Sheet_Statement[[#This Row],[2016 Balance]])</f>
        <v>0.23437112237431293</v>
      </c>
      <c r="V24" s="1">
        <f>((Balance_Sheet_Statement[[#This Row],[2018 Balance]]-Balance_Sheet_Statement[[#This Row],[2017 Balance]])/Balance_Sheet_Statement[[#This Row],[2017 Balance]])</f>
        <v>-0.12749627339537606</v>
      </c>
      <c r="W24" s="1">
        <f>((Balance_Sheet_Statement[[#This Row],[2019 Balance]]-Balance_Sheet_Statement[[#This Row],[2018 Balance]])/Balance_Sheet_Statement[[#This Row],[2018 Balance]])</f>
        <v>-0.15234392972310978</v>
      </c>
      <c r="X24" s="1">
        <f>((Balance_Sheet_Statement[[#This Row],[2020 Balance]]-Balance_Sheet_Statement[[#This Row],[2019 Balance]])/Balance_Sheet_Statement[[#This Row],[2019 Balance]])</f>
        <v>0.47707503534806583</v>
      </c>
      <c r="Y24" s="1">
        <f>((Balance_Sheet_Statement[[#This Row],[2021 Balance]]-Balance_Sheet_Statement[[#This Row],[2020 Balance]])/Balance_Sheet_Statement[[#This Row],[2020 Balance]])</f>
        <v>-0.29833416753306269</v>
      </c>
    </row>
    <row r="27" spans="1:25" x14ac:dyDescent="0.2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 t="s">
        <v>9</v>
      </c>
      <c r="L27" s="1" t="s">
        <v>0</v>
      </c>
      <c r="M27" s="1" t="s">
        <v>68</v>
      </c>
      <c r="N27" s="1" t="s">
        <v>69</v>
      </c>
      <c r="O27" s="1" t="s">
        <v>70</v>
      </c>
      <c r="P27" s="1" t="s">
        <v>71</v>
      </c>
      <c r="Q27" s="1" t="s">
        <v>72</v>
      </c>
      <c r="R27" s="1" t="s">
        <v>73</v>
      </c>
      <c r="T27" s="1" t="s">
        <v>0</v>
      </c>
      <c r="U27" s="1" t="s">
        <v>74</v>
      </c>
      <c r="V27" s="1" t="s">
        <v>75</v>
      </c>
      <c r="W27" s="1" t="s">
        <v>76</v>
      </c>
      <c r="X27" s="1" t="s">
        <v>77</v>
      </c>
      <c r="Y27" s="1" t="s">
        <v>78</v>
      </c>
    </row>
    <row r="28" spans="1:25" x14ac:dyDescent="0.25">
      <c r="A28" s="3" t="s">
        <v>12</v>
      </c>
      <c r="B28" s="3" t="s">
        <v>41</v>
      </c>
      <c r="C28" s="1" t="s">
        <v>42</v>
      </c>
      <c r="D28" s="1" t="s">
        <v>44</v>
      </c>
      <c r="E28" s="1">
        <v>709705054</v>
      </c>
      <c r="F28" s="1">
        <v>435002857</v>
      </c>
      <c r="G28" s="1">
        <v>381943403</v>
      </c>
      <c r="H28" s="1">
        <v>663239266</v>
      </c>
      <c r="I28" s="1">
        <v>136639253</v>
      </c>
      <c r="J28" s="1">
        <v>33847234</v>
      </c>
      <c r="L28" s="1" t="s">
        <v>12</v>
      </c>
      <c r="M28" s="1">
        <f>Income_Statement[[#This Row],[2016 Balance]]/E$37</f>
        <v>0.34263005300777943</v>
      </c>
      <c r="N28" s="1">
        <f>Income_Statement[[#This Row],[2017 Balance]]/F$37</f>
        <v>0.13868113746989671</v>
      </c>
      <c r="O28" s="1">
        <f>Income_Statement[[#This Row],[2018 Balance]]/G$37</f>
        <v>0.18912510777742481</v>
      </c>
      <c r="P28" s="1">
        <f>Income_Statement[[#This Row],[2019 Balance]]/H$37</f>
        <v>0.32071148431224433</v>
      </c>
      <c r="Q28" s="1">
        <f>Income_Statement[[#This Row],[2020 Balance]]/I$37</f>
        <v>0.14925284087989327</v>
      </c>
      <c r="R28" s="1">
        <f>Income_Statement[[#This Row],[2021 Balance]]/J$37</f>
        <v>2.1985083618486119E-2</v>
      </c>
      <c r="T28" s="1" t="s">
        <v>12</v>
      </c>
      <c r="U28" s="1">
        <f>((Income_Statement[[#This Row],[2017 Balance]]-Income_Statement[[#This Row],[2016 Balance]])/Income_Statement[[#This Row],[2016 Balance]])</f>
        <v>-0.38706529628292602</v>
      </c>
      <c r="V28" s="1">
        <f>((Income_Statement[[#This Row],[2018 Balance]]-Income_Statement[[#This Row],[2017 Balance]])/Income_Statement[[#This Row],[2017 Balance]])</f>
        <v>-0.12197495521276541</v>
      </c>
      <c r="W28" s="1">
        <f>((Income_Statement[[#This Row],[2019 Balance]]-Income_Statement[[#This Row],[2018 Balance]])/Income_Statement[[#This Row],[2018 Balance]])</f>
        <v>0.73648572220528707</v>
      </c>
      <c r="X28" s="1">
        <f>((Income_Statement[[#This Row],[2020 Balance]]-Income_Statement[[#This Row],[2019 Balance]])/Income_Statement[[#This Row],[2019 Balance]])</f>
        <v>-0.79398196095343965</v>
      </c>
      <c r="Y28" s="1">
        <f>((Income_Statement[[#This Row],[2021 Balance]]-Income_Statement[[#This Row],[2020 Balance]])/Income_Statement[[#This Row],[2020 Balance]])</f>
        <v>-0.75228762411340178</v>
      </c>
    </row>
    <row r="29" spans="1:25" x14ac:dyDescent="0.25">
      <c r="A29" s="3" t="s">
        <v>12</v>
      </c>
      <c r="B29" s="3" t="s">
        <v>41</v>
      </c>
      <c r="C29" s="1" t="s">
        <v>42</v>
      </c>
      <c r="D29" s="1" t="s">
        <v>45</v>
      </c>
      <c r="E29" s="1">
        <v>717216836</v>
      </c>
      <c r="F29" s="1">
        <v>170979439</v>
      </c>
      <c r="G29" s="1">
        <v>265911023</v>
      </c>
      <c r="H29" s="1">
        <v>611695495</v>
      </c>
      <c r="I29" s="1">
        <v>299537129</v>
      </c>
      <c r="J29" s="1">
        <v>60876541</v>
      </c>
      <c r="L29" s="1" t="s">
        <v>12</v>
      </c>
      <c r="M29" s="1">
        <f>Income_Statement[[#This Row],[2016 Balance]]/E$37</f>
        <v>0.34625657680148331</v>
      </c>
      <c r="N29" s="1">
        <f>Income_Statement[[#This Row],[2017 Balance]]/F$37</f>
        <v>5.4509120349259733E-2</v>
      </c>
      <c r="O29" s="1">
        <f>Income_Statement[[#This Row],[2018 Balance]]/G$37</f>
        <v>0.1316699031559927</v>
      </c>
      <c r="P29" s="1">
        <f>Income_Statement[[#This Row],[2019 Balance]]/H$37</f>
        <v>0.29578732774932393</v>
      </c>
      <c r="Q29" s="1">
        <f>Income_Statement[[#This Row],[2020 Balance]]/I$37</f>
        <v>0.32718831866167375</v>
      </c>
      <c r="R29" s="1">
        <f>Income_Statement[[#This Row],[2021 Balance]]/J$37</f>
        <v>3.9541660753998349E-2</v>
      </c>
      <c r="T29" s="1" t="s">
        <v>12</v>
      </c>
      <c r="U29" s="1">
        <f>((Income_Statement[[#This Row],[2017 Balance]]-Income_Statement[[#This Row],[2016 Balance]])/Income_Statement[[#This Row],[2016 Balance]])</f>
        <v>-0.76160704766277965</v>
      </c>
      <c r="V29" s="1">
        <f>((Income_Statement[[#This Row],[2018 Balance]]-Income_Statement[[#This Row],[2017 Balance]])/Income_Statement[[#This Row],[2017 Balance]])</f>
        <v>0.55522222177837421</v>
      </c>
      <c r="W29" s="1">
        <f>((Income_Statement[[#This Row],[2019 Balance]]-Income_Statement[[#This Row],[2018 Balance]])/Income_Statement[[#This Row],[2018 Balance]])</f>
        <v>1.3003766000328614</v>
      </c>
      <c r="X29" s="1">
        <f>((Income_Statement[[#This Row],[2020 Balance]]-Income_Statement[[#This Row],[2019 Balance]])/Income_Statement[[#This Row],[2019 Balance]])</f>
        <v>-0.51031660123637168</v>
      </c>
      <c r="Y29" s="1">
        <f>((Income_Statement[[#This Row],[2021 Balance]]-Income_Statement[[#This Row],[2020 Balance]])/Income_Statement[[#This Row],[2020 Balance]])</f>
        <v>-0.79676462412778215</v>
      </c>
    </row>
    <row r="30" spans="1:25" x14ac:dyDescent="0.25">
      <c r="A30" s="3" t="s">
        <v>12</v>
      </c>
      <c r="B30" s="3" t="s">
        <v>41</v>
      </c>
      <c r="C30" s="1" t="s">
        <v>42</v>
      </c>
      <c r="D30" s="1" t="s">
        <v>46</v>
      </c>
      <c r="E30" s="1">
        <v>422366776</v>
      </c>
      <c r="F30" s="1">
        <v>336169099</v>
      </c>
      <c r="G30" s="1">
        <v>339635383</v>
      </c>
      <c r="H30" s="1">
        <v>-795575488</v>
      </c>
      <c r="I30" s="1">
        <v>648677389</v>
      </c>
      <c r="J30" s="1">
        <v>723321147</v>
      </c>
      <c r="L30" s="1" t="s">
        <v>12</v>
      </c>
      <c r="M30" s="1">
        <f>Income_Statement[[#This Row],[2016 Balance]]/E$37</f>
        <v>0.20390942692878852</v>
      </c>
      <c r="N30" s="1">
        <f>Income_Statement[[#This Row],[2017 Balance]]/F$37</f>
        <v>0.10717242951705561</v>
      </c>
      <c r="O30" s="1">
        <f>Income_Statement[[#This Row],[2018 Balance]]/G$37</f>
        <v>0.1681756456856566</v>
      </c>
      <c r="P30" s="1">
        <f>Income_Statement[[#This Row],[2019 Balance]]/H$37</f>
        <v>-0.3847030909037254</v>
      </c>
      <c r="Q30" s="1">
        <f>Income_Statement[[#This Row],[2020 Balance]]/I$37</f>
        <v>0.70855878524746929</v>
      </c>
      <c r="R30" s="1">
        <f>Income_Statement[[#This Row],[2021 Balance]]/J$37</f>
        <v>0.46982497594380357</v>
      </c>
      <c r="T30" s="1" t="s">
        <v>12</v>
      </c>
      <c r="U30" s="1">
        <f>((Income_Statement[[#This Row],[2017 Balance]]-Income_Statement[[#This Row],[2016 Balance]])/Income_Statement[[#This Row],[2016 Balance]])</f>
        <v>-0.20408252234309263</v>
      </c>
      <c r="V30" s="1">
        <f>((Income_Statement[[#This Row],[2018 Balance]]-Income_Statement[[#This Row],[2017 Balance]])/Income_Statement[[#This Row],[2017 Balance]])</f>
        <v>1.0311132136508477E-2</v>
      </c>
      <c r="W30" s="1">
        <f>((Income_Statement[[#This Row],[2019 Balance]]-Income_Statement[[#This Row],[2018 Balance]])/Income_Statement[[#This Row],[2018 Balance]])</f>
        <v>-3.3424399453692963</v>
      </c>
      <c r="X30" s="1">
        <f>((Income_Statement[[#This Row],[2020 Balance]]-Income_Statement[[#This Row],[2019 Balance]])/Income_Statement[[#This Row],[2019 Balance]])</f>
        <v>-1.8153561777408607</v>
      </c>
      <c r="Y30" s="1">
        <f>((Income_Statement[[#This Row],[2021 Balance]]-Income_Statement[[#This Row],[2020 Balance]])/Income_Statement[[#This Row],[2020 Balance]])</f>
        <v>0.1150706950261835</v>
      </c>
    </row>
    <row r="31" spans="1:25" x14ac:dyDescent="0.25">
      <c r="A31" s="3" t="s">
        <v>12</v>
      </c>
      <c r="B31" s="3" t="s">
        <v>41</v>
      </c>
      <c r="C31" s="1" t="s">
        <v>42</v>
      </c>
      <c r="D31" s="1" t="s">
        <v>47</v>
      </c>
      <c r="E31" s="1">
        <v>83911746</v>
      </c>
      <c r="F31" s="1">
        <v>966116307</v>
      </c>
      <c r="G31" s="1">
        <v>874587706</v>
      </c>
      <c r="H31" s="1">
        <v>560022693</v>
      </c>
      <c r="I31" s="1">
        <v>129956587</v>
      </c>
      <c r="J31" s="1">
        <v>569747676</v>
      </c>
      <c r="L31" s="1" t="s">
        <v>12</v>
      </c>
      <c r="M31" s="1">
        <f>Income_Statement[[#This Row],[2016 Balance]]/E$37</f>
        <v>4.0510752766818155E-2</v>
      </c>
      <c r="N31" s="1">
        <f>Income_Statement[[#This Row],[2017 Balance]]/F$37</f>
        <v>0.30800282395151246</v>
      </c>
      <c r="O31" s="1">
        <f>Income_Statement[[#This Row],[2018 Balance]]/G$37</f>
        <v>0.43306545644947486</v>
      </c>
      <c r="P31" s="1">
        <f>Income_Statement[[#This Row],[2019 Balance]]/H$37</f>
        <v>0.27080077783056095</v>
      </c>
      <c r="Q31" s="1">
        <f>Income_Statement[[#This Row],[2020 Balance]]/I$37</f>
        <v>0.14195327751685677</v>
      </c>
      <c r="R31" s="1">
        <f>Income_Statement[[#This Row],[2021 Balance]]/J$37</f>
        <v>0.3700730847991342</v>
      </c>
      <c r="T31" s="1" t="s">
        <v>12</v>
      </c>
      <c r="U31" s="1">
        <f>((Income_Statement[[#This Row],[2017 Balance]]-Income_Statement[[#This Row],[2016 Balance]])/Income_Statement[[#This Row],[2016 Balance]])</f>
        <v>10.513481163888546</v>
      </c>
      <c r="V31" s="1">
        <f>((Income_Statement[[#This Row],[2018 Balance]]-Income_Statement[[#This Row],[2017 Balance]])/Income_Statement[[#This Row],[2017 Balance]])</f>
        <v>-9.4738697956787521E-2</v>
      </c>
      <c r="W31" s="1">
        <f>((Income_Statement[[#This Row],[2019 Balance]]-Income_Statement[[#This Row],[2018 Balance]])/Income_Statement[[#This Row],[2018 Balance]])</f>
        <v>-0.35967234714364943</v>
      </c>
      <c r="X31" s="1">
        <f>((Income_Statement[[#This Row],[2020 Balance]]-Income_Statement[[#This Row],[2019 Balance]])/Income_Statement[[#This Row],[2019 Balance]])</f>
        <v>-0.7679440697236174</v>
      </c>
      <c r="Y31" s="1">
        <f>((Income_Statement[[#This Row],[2021 Balance]]-Income_Statement[[#This Row],[2020 Balance]])/Income_Statement[[#This Row],[2020 Balance]])</f>
        <v>3.3841384969582187</v>
      </c>
    </row>
    <row r="32" spans="1:25" x14ac:dyDescent="0.25">
      <c r="A32" s="3" t="s">
        <v>12</v>
      </c>
      <c r="B32" s="2" t="s">
        <v>41</v>
      </c>
      <c r="C32" s="2" t="s">
        <v>43</v>
      </c>
      <c r="D32" s="2" t="s">
        <v>52</v>
      </c>
      <c r="E32" s="2">
        <f t="shared" ref="E32:J32" si="10">SUM(E28:E31)</f>
        <v>1933200412</v>
      </c>
      <c r="F32" s="2">
        <f t="shared" si="10"/>
        <v>1908267702</v>
      </c>
      <c r="G32" s="2">
        <f t="shared" si="10"/>
        <v>1862077515</v>
      </c>
      <c r="H32" s="2">
        <f t="shared" si="10"/>
        <v>1039381966</v>
      </c>
      <c r="I32" s="2">
        <f t="shared" si="10"/>
        <v>1214810358</v>
      </c>
      <c r="J32" s="2">
        <f t="shared" si="10"/>
        <v>1387792598</v>
      </c>
      <c r="L32" s="1" t="s">
        <v>12</v>
      </c>
      <c r="M32" s="1">
        <f>Income_Statement[[#This Row],[2016 Balance]]/E$37</f>
        <v>0.93330680950486944</v>
      </c>
      <c r="N32" s="1">
        <f>Income_Statement[[#This Row],[2017 Balance]]/F$37</f>
        <v>0.60836551128772454</v>
      </c>
      <c r="O32" s="1">
        <f>Income_Statement[[#This Row],[2018 Balance]]/G$37</f>
        <v>0.92203611306854893</v>
      </c>
      <c r="P32" s="1">
        <f>Income_Statement[[#This Row],[2019 Balance]]/H$37</f>
        <v>0.50259649898840375</v>
      </c>
      <c r="Q32" s="1">
        <f>Income_Statement[[#This Row],[2020 Balance]]/I$37</f>
        <v>1.3269532223058931</v>
      </c>
      <c r="R32" s="1">
        <f>Income_Statement[[#This Row],[2021 Balance]]/J$37</f>
        <v>0.90142480511542222</v>
      </c>
      <c r="T32" s="1" t="s">
        <v>12</v>
      </c>
      <c r="U32" s="1">
        <f>((Income_Statement[[#This Row],[2017 Balance]]-Income_Statement[[#This Row],[2016 Balance]])/Income_Statement[[#This Row],[2016 Balance]])</f>
        <v>-1.2897116018202049E-2</v>
      </c>
      <c r="V32" s="1">
        <f>((Income_Statement[[#This Row],[2018 Balance]]-Income_Statement[[#This Row],[2017 Balance]])/Income_Statement[[#This Row],[2017 Balance]])</f>
        <v>-2.4205297271231604E-2</v>
      </c>
      <c r="W32" s="1">
        <f>((Income_Statement[[#This Row],[2019 Balance]]-Income_Statement[[#This Row],[2018 Balance]])/Income_Statement[[#This Row],[2018 Balance]])</f>
        <v>-0.44181595146966801</v>
      </c>
      <c r="X32" s="1">
        <f>((Income_Statement[[#This Row],[2020 Balance]]-Income_Statement[[#This Row],[2019 Balance]])/Income_Statement[[#This Row],[2019 Balance]])</f>
        <v>0.1687814468006654</v>
      </c>
      <c r="Y32" s="1">
        <f>((Income_Statement[[#This Row],[2021 Balance]]-Income_Statement[[#This Row],[2020 Balance]])/Income_Statement[[#This Row],[2020 Balance]])</f>
        <v>0.14239443947842928</v>
      </c>
    </row>
    <row r="33" spans="1:25" x14ac:dyDescent="0.25">
      <c r="A33" s="3" t="s">
        <v>12</v>
      </c>
      <c r="B33" s="3" t="s">
        <v>41</v>
      </c>
      <c r="C33" s="1" t="s">
        <v>42</v>
      </c>
      <c r="D33" s="1" t="s">
        <v>48</v>
      </c>
      <c r="E33" s="1">
        <v>760792031</v>
      </c>
      <c r="F33" s="1">
        <v>557020351</v>
      </c>
      <c r="G33" s="1">
        <v>859001462</v>
      </c>
      <c r="H33" s="1">
        <v>172568096</v>
      </c>
      <c r="I33" s="1">
        <v>568959091</v>
      </c>
      <c r="J33" s="1">
        <v>294579022</v>
      </c>
      <c r="L33" s="1" t="s">
        <v>12</v>
      </c>
      <c r="M33" s="1">
        <f>Income_Statement[[#This Row],[2016 Balance]]/E$37</f>
        <v>0.36729372637302116</v>
      </c>
      <c r="N33" s="1">
        <f>Income_Statement[[#This Row],[2017 Balance]]/F$37</f>
        <v>0.17758093913061615</v>
      </c>
      <c r="O33" s="1">
        <f>Income_Statement[[#This Row],[2018 Balance]]/G$37</f>
        <v>0.42534768975107939</v>
      </c>
      <c r="P33" s="1">
        <f>Income_Statement[[#This Row],[2019 Balance]]/H$37</f>
        <v>8.3445858908326259E-2</v>
      </c>
      <c r="Q33" s="1">
        <f>Income_Statement[[#This Row],[2020 Balance]]/I$37</f>
        <v>0.62148144703478225</v>
      </c>
      <c r="R33" s="1">
        <f>Income_Statement[[#This Row],[2021 Balance]]/J$37</f>
        <v>0.19134043363548886</v>
      </c>
      <c r="T33" s="1" t="s">
        <v>12</v>
      </c>
      <c r="U33" s="1">
        <f>((Income_Statement[[#This Row],[2017 Balance]]-Income_Statement[[#This Row],[2016 Balance]])/Income_Statement[[#This Row],[2016 Balance]])</f>
        <v>-0.26784150161530806</v>
      </c>
      <c r="V33" s="1">
        <f>((Income_Statement[[#This Row],[2018 Balance]]-Income_Statement[[#This Row],[2017 Balance]])/Income_Statement[[#This Row],[2017 Balance]])</f>
        <v>0.54213658523941433</v>
      </c>
      <c r="W33" s="1">
        <f>((Income_Statement[[#This Row],[2019 Balance]]-Income_Statement[[#This Row],[2018 Balance]])/Income_Statement[[#This Row],[2018 Balance]])</f>
        <v>-0.79910616729544048</v>
      </c>
      <c r="X33" s="1">
        <f>((Income_Statement[[#This Row],[2020 Balance]]-Income_Statement[[#This Row],[2019 Balance]])/Income_Statement[[#This Row],[2019 Balance]])</f>
        <v>2.2970120444511366</v>
      </c>
      <c r="Y33" s="1">
        <f>((Income_Statement[[#This Row],[2021 Balance]]-Income_Statement[[#This Row],[2020 Balance]])/Income_Statement[[#This Row],[2020 Balance]])</f>
        <v>-0.48224920445115094</v>
      </c>
    </row>
    <row r="34" spans="1:25" x14ac:dyDescent="0.25">
      <c r="A34" s="3" t="s">
        <v>12</v>
      </c>
      <c r="B34" s="3" t="s">
        <v>41</v>
      </c>
      <c r="C34" s="1" t="s">
        <v>42</v>
      </c>
      <c r="D34" s="1" t="s">
        <v>49</v>
      </c>
      <c r="E34" s="1">
        <v>-113537707</v>
      </c>
      <c r="F34" s="1">
        <v>971820299</v>
      </c>
      <c r="G34" s="1">
        <v>958378941</v>
      </c>
      <c r="H34" s="1">
        <v>828349888</v>
      </c>
      <c r="I34" s="1">
        <v>3103815</v>
      </c>
      <c r="J34" s="1">
        <v>45782917</v>
      </c>
      <c r="L34" s="1" t="s">
        <v>12</v>
      </c>
      <c r="M34" s="1">
        <f>Income_Statement[[#This Row],[2016 Balance]]/E$37</f>
        <v>-5.4813517740274868E-2</v>
      </c>
      <c r="N34" s="1">
        <f>Income_Statement[[#This Row],[2017 Balance]]/F$37</f>
        <v>0.30982128579825657</v>
      </c>
      <c r="O34" s="1">
        <f>Income_Statement[[#This Row],[2018 Balance]]/G$37</f>
        <v>0.47455596584355525</v>
      </c>
      <c r="P34" s="1">
        <f>Income_Statement[[#This Row],[2019 Balance]]/H$37</f>
        <v>0.40055125763672944</v>
      </c>
      <c r="Q34" s="1">
        <f>Income_Statement[[#This Row],[2020 Balance]]/I$37</f>
        <v>3.3903376675780412E-3</v>
      </c>
      <c r="R34" s="1">
        <f>Income_Statement[[#This Row],[2021 Balance]]/J$37</f>
        <v>2.9737769962036181E-2</v>
      </c>
      <c r="T34" s="1" t="s">
        <v>12</v>
      </c>
      <c r="U34" s="1">
        <f>((Income_Statement[[#This Row],[2017 Balance]]-Income_Statement[[#This Row],[2016 Balance]])/Income_Statement[[#This Row],[2016 Balance]])</f>
        <v>-9.5594497605980369</v>
      </c>
      <c r="V34" s="1">
        <f>((Income_Statement[[#This Row],[2018 Balance]]-Income_Statement[[#This Row],[2017 Balance]])/Income_Statement[[#This Row],[2017 Balance]])</f>
        <v>-1.3831114676068316E-2</v>
      </c>
      <c r="W34" s="1">
        <f>((Income_Statement[[#This Row],[2019 Balance]]-Income_Statement[[#This Row],[2018 Balance]])/Income_Statement[[#This Row],[2018 Balance]])</f>
        <v>-0.13567603318195198</v>
      </c>
      <c r="X34" s="1">
        <f>((Income_Statement[[#This Row],[2020 Balance]]-Income_Statement[[#This Row],[2019 Balance]])/Income_Statement[[#This Row],[2019 Balance]])</f>
        <v>-0.99625301452325421</v>
      </c>
      <c r="Y34" s="1">
        <f>((Income_Statement[[#This Row],[2021 Balance]]-Income_Statement[[#This Row],[2020 Balance]])/Income_Statement[[#This Row],[2020 Balance]])</f>
        <v>13.75053023456617</v>
      </c>
    </row>
    <row r="35" spans="1:25" x14ac:dyDescent="0.25">
      <c r="A35" s="3" t="s">
        <v>12</v>
      </c>
      <c r="B35" s="3" t="s">
        <v>41</v>
      </c>
      <c r="C35" s="1" t="s">
        <v>42</v>
      </c>
      <c r="D35" s="1" t="s">
        <v>50</v>
      </c>
      <c r="E35" s="1">
        <v>881927104</v>
      </c>
      <c r="F35" s="1">
        <v>723747633</v>
      </c>
      <c r="G35" s="1">
        <v>24152708</v>
      </c>
      <c r="H35" s="1">
        <v>418225924</v>
      </c>
      <c r="I35" s="1">
        <v>179715022</v>
      </c>
      <c r="J35" s="1">
        <v>477169826</v>
      </c>
      <c r="L35" s="1" t="s">
        <v>12</v>
      </c>
      <c r="M35" s="1">
        <f>Income_Statement[[#This Row],[2016 Balance]]/E$37</f>
        <v>0.42577508598736485</v>
      </c>
      <c r="N35" s="1">
        <f>Income_Statement[[#This Row],[2017 Balance]]/F$37</f>
        <v>0.23073445006267018</v>
      </c>
      <c r="O35" s="1">
        <f>Income_Statement[[#This Row],[2018 Balance]]/G$37</f>
        <v>1.1959582146825744E-2</v>
      </c>
      <c r="P35" s="1">
        <f>Income_Statement[[#This Row],[2019 Balance]]/H$37</f>
        <v>0.20223449325133877</v>
      </c>
      <c r="Q35" s="1">
        <f>Income_Statement[[#This Row],[2020 Balance]]/I$37</f>
        <v>0.19630506602881176</v>
      </c>
      <c r="R35" s="1">
        <f>Income_Statement[[#This Row],[2021 Balance]]/J$37</f>
        <v>0.30994020146013918</v>
      </c>
      <c r="T35" s="1" t="s">
        <v>12</v>
      </c>
      <c r="U35" s="1">
        <f>((Income_Statement[[#This Row],[2017 Balance]]-Income_Statement[[#This Row],[2016 Balance]])/Income_Statement[[#This Row],[2016 Balance]])</f>
        <v>-0.17935662741577335</v>
      </c>
      <c r="V35" s="1">
        <f>((Income_Statement[[#This Row],[2018 Balance]]-Income_Statement[[#This Row],[2017 Balance]])/Income_Statement[[#This Row],[2017 Balance]])</f>
        <v>-0.96662827358773551</v>
      </c>
      <c r="W35" s="1">
        <f>((Income_Statement[[#This Row],[2019 Balance]]-Income_Statement[[#This Row],[2018 Balance]])/Income_Statement[[#This Row],[2018 Balance]])</f>
        <v>16.315901968425237</v>
      </c>
      <c r="X35" s="1">
        <f>((Income_Statement[[#This Row],[2020 Balance]]-Income_Statement[[#This Row],[2019 Balance]])/Income_Statement[[#This Row],[2019 Balance]])</f>
        <v>-0.57029200801048385</v>
      </c>
      <c r="Y35" s="1">
        <f>((Income_Statement[[#This Row],[2021 Balance]]-Income_Statement[[#This Row],[2020 Balance]])/Income_Statement[[#This Row],[2020 Balance]])</f>
        <v>1.6551471362254848</v>
      </c>
    </row>
    <row r="36" spans="1:25" x14ac:dyDescent="0.25">
      <c r="A36" s="3" t="s">
        <v>12</v>
      </c>
      <c r="B36" s="3" t="s">
        <v>41</v>
      </c>
      <c r="C36" s="1" t="s">
        <v>42</v>
      </c>
      <c r="D36" s="1" t="s">
        <v>51</v>
      </c>
      <c r="E36" s="1">
        <v>542163592</v>
      </c>
      <c r="F36" s="1">
        <v>884124214</v>
      </c>
      <c r="G36" s="1">
        <v>177994637</v>
      </c>
      <c r="H36" s="1">
        <v>648880776</v>
      </c>
      <c r="I36" s="1">
        <v>163710529</v>
      </c>
      <c r="J36" s="1">
        <v>722022716</v>
      </c>
      <c r="L36" s="1" t="s">
        <v>12</v>
      </c>
      <c r="M36" s="1">
        <f>Income_Statement[[#This Row],[2016 Balance]]/E$37</f>
        <v>0.26174470537988886</v>
      </c>
      <c r="N36" s="1">
        <f>Income_Statement[[#This Row],[2017 Balance]]/F$37</f>
        <v>0.28186332500845712</v>
      </c>
      <c r="O36" s="1">
        <f>Income_Statement[[#This Row],[2018 Balance]]/G$37</f>
        <v>8.8136762258539669E-2</v>
      </c>
      <c r="P36" s="1">
        <f>Income_Statement[[#This Row],[2019 Balance]]/H$37</f>
        <v>0.31376839020360553</v>
      </c>
      <c r="Q36" s="1">
        <f>Income_Statement[[#This Row],[2020 Balance]]/I$37</f>
        <v>0.17882314926882797</v>
      </c>
      <c r="R36" s="1">
        <f>Income_Statement[[#This Row],[2021 Balance]]/J$37</f>
        <v>0.46898159494233577</v>
      </c>
      <c r="T36" s="1" t="s">
        <v>12</v>
      </c>
      <c r="U36" s="1">
        <f>((Income_Statement[[#This Row],[2017 Balance]]-Income_Statement[[#This Row],[2016 Balance]])/Income_Statement[[#This Row],[2016 Balance]])</f>
        <v>0.63073328243701021</v>
      </c>
      <c r="V36" s="1">
        <f>((Income_Statement[[#This Row],[2018 Balance]]-Income_Statement[[#This Row],[2017 Balance]])/Income_Statement[[#This Row],[2017 Balance]])</f>
        <v>-0.79867688930867808</v>
      </c>
      <c r="W36" s="1">
        <f>((Income_Statement[[#This Row],[2019 Balance]]-Income_Statement[[#This Row],[2018 Balance]])/Income_Statement[[#This Row],[2018 Balance]])</f>
        <v>2.6455074542498718</v>
      </c>
      <c r="X36" s="1">
        <f>((Income_Statement[[#This Row],[2020 Balance]]-Income_Statement[[#This Row],[2019 Balance]])/Income_Statement[[#This Row],[2019 Balance]])</f>
        <v>-0.74770322214014862</v>
      </c>
      <c r="Y36" s="1">
        <f>((Income_Statement[[#This Row],[2021 Balance]]-Income_Statement[[#This Row],[2020 Balance]])/Income_Statement[[#This Row],[2020 Balance]])</f>
        <v>3.4103621215468678</v>
      </c>
    </row>
    <row r="37" spans="1:25" x14ac:dyDescent="0.25">
      <c r="A37" s="3" t="s">
        <v>12</v>
      </c>
      <c r="B37" s="2" t="s">
        <v>41</v>
      </c>
      <c r="C37" s="2" t="s">
        <v>43</v>
      </c>
      <c r="D37" s="2" t="s">
        <v>53</v>
      </c>
      <c r="E37" s="2">
        <f t="shared" ref="E37:J37" si="11">SUM(E33:E36)</f>
        <v>2071345020</v>
      </c>
      <c r="F37" s="2">
        <f t="shared" si="11"/>
        <v>3136712497</v>
      </c>
      <c r="G37" s="2">
        <f t="shared" si="11"/>
        <v>2019527748</v>
      </c>
      <c r="H37" s="2">
        <f t="shared" si="11"/>
        <v>2068024684</v>
      </c>
      <c r="I37" s="2">
        <f t="shared" si="11"/>
        <v>915488457</v>
      </c>
      <c r="J37" s="2">
        <f t="shared" si="11"/>
        <v>1539554481</v>
      </c>
      <c r="L37" s="1" t="s">
        <v>12</v>
      </c>
      <c r="M37" s="1">
        <f>Income_Statement[[#This Row],[2016 Balance]]/E$37</f>
        <v>1</v>
      </c>
      <c r="N37" s="1">
        <f>Income_Statement[[#This Row],[2017 Balance]]/F$37</f>
        <v>1</v>
      </c>
      <c r="O37" s="1">
        <f>Income_Statement[[#This Row],[2018 Balance]]/G$37</f>
        <v>1</v>
      </c>
      <c r="P37" s="1">
        <f>Income_Statement[[#This Row],[2019 Balance]]/H$37</f>
        <v>1</v>
      </c>
      <c r="Q37" s="1">
        <f>Income_Statement[[#This Row],[2020 Balance]]/I$37</f>
        <v>1</v>
      </c>
      <c r="R37" s="1">
        <f>Income_Statement[[#This Row],[2021 Balance]]/J$37</f>
        <v>1</v>
      </c>
      <c r="T37" s="1" t="s">
        <v>12</v>
      </c>
      <c r="U37" s="1">
        <f>((Income_Statement[[#This Row],[2017 Balance]]-Income_Statement[[#This Row],[2016 Balance]])/Income_Statement[[#This Row],[2016 Balance]])</f>
        <v>0.51433607955858551</v>
      </c>
      <c r="V37" s="1">
        <f>((Income_Statement[[#This Row],[2018 Balance]]-Income_Statement[[#This Row],[2017 Balance]])/Income_Statement[[#This Row],[2017 Balance]])</f>
        <v>-0.35616421653833197</v>
      </c>
      <c r="W37" s="1">
        <f>((Income_Statement[[#This Row],[2019 Balance]]-Income_Statement[[#This Row],[2018 Balance]])/Income_Statement[[#This Row],[2018 Balance]])</f>
        <v>2.4013998345914285E-2</v>
      </c>
      <c r="X37" s="1">
        <f>((Income_Statement[[#This Row],[2020 Balance]]-Income_Statement[[#This Row],[2019 Balance]])/Income_Statement[[#This Row],[2019 Balance]])</f>
        <v>-0.55731260652592873</v>
      </c>
      <c r="Y37" s="1">
        <f>((Income_Statement[[#This Row],[2021 Balance]]-Income_Statement[[#This Row],[2020 Balance]])/Income_Statement[[#This Row],[2020 Balance]])</f>
        <v>0.68167546977602145</v>
      </c>
    </row>
    <row r="40" spans="1:25" x14ac:dyDescent="0.25">
      <c r="A40" s="4" t="s">
        <v>0</v>
      </c>
      <c r="B40" s="5" t="s">
        <v>1</v>
      </c>
      <c r="C40" s="5" t="s">
        <v>2</v>
      </c>
      <c r="D40" s="5" t="s">
        <v>3</v>
      </c>
      <c r="E40" s="5" t="s">
        <v>4</v>
      </c>
      <c r="F40" s="5" t="s">
        <v>5</v>
      </c>
      <c r="G40" s="5" t="s">
        <v>6</v>
      </c>
      <c r="H40" s="5" t="s">
        <v>7</v>
      </c>
      <c r="I40" s="5" t="s">
        <v>8</v>
      </c>
      <c r="J40" s="6" t="s">
        <v>9</v>
      </c>
      <c r="L40" s="1" t="s">
        <v>0</v>
      </c>
      <c r="M40" s="1" t="s">
        <v>68</v>
      </c>
      <c r="N40" s="1" t="s">
        <v>69</v>
      </c>
      <c r="O40" s="1" t="s">
        <v>70</v>
      </c>
      <c r="P40" s="1" t="s">
        <v>71</v>
      </c>
      <c r="Q40" s="1" t="s">
        <v>72</v>
      </c>
      <c r="R40" s="1" t="s">
        <v>73</v>
      </c>
      <c r="T40" s="1" t="s">
        <v>0</v>
      </c>
      <c r="U40" s="1" t="s">
        <v>74</v>
      </c>
      <c r="V40" s="1" t="s">
        <v>75</v>
      </c>
      <c r="W40" s="1" t="s">
        <v>76</v>
      </c>
      <c r="X40" s="1" t="s">
        <v>77</v>
      </c>
      <c r="Y40" s="1" t="s">
        <v>78</v>
      </c>
    </row>
    <row r="41" spans="1:25" x14ac:dyDescent="0.25">
      <c r="A41" s="1" t="s">
        <v>12</v>
      </c>
      <c r="B41" s="1" t="s">
        <v>54</v>
      </c>
      <c r="C41" s="1" t="s">
        <v>55</v>
      </c>
      <c r="D41" s="1" t="s">
        <v>56</v>
      </c>
      <c r="E41" s="1">
        <v>924269447</v>
      </c>
      <c r="F41" s="1">
        <v>191185033</v>
      </c>
      <c r="G41" s="1">
        <v>290843718</v>
      </c>
      <c r="H41" s="1">
        <v>593485778</v>
      </c>
      <c r="I41" s="1">
        <v>409043859</v>
      </c>
      <c r="J41" s="1">
        <v>215361279</v>
      </c>
      <c r="L41" s="1" t="s">
        <v>12</v>
      </c>
      <c r="M41" s="1">
        <f>Cash_Flow_Statement[[#This Row],[2016 Balance]]/E$53</f>
        <v>0.17407901161752265</v>
      </c>
      <c r="N41" s="1">
        <f>Cash_Flow_Statement[[#This Row],[2017 Balance]]/F$53</f>
        <v>4.4422132611119387E-2</v>
      </c>
      <c r="O41" s="1">
        <f>Cash_Flow_Statement[[#This Row],[2018 Balance]]/G$53</f>
        <v>7.2759380480777819E-2</v>
      </c>
      <c r="P41" s="1">
        <f>Cash_Flow_Statement[[#This Row],[2019 Balance]]/H$53</f>
        <v>0.1193306443539901</v>
      </c>
      <c r="Q41" s="1">
        <f>Cash_Flow_Statement[[#This Row],[2020 Balance]]/I$53</f>
        <v>8.5371618686846201E-2</v>
      </c>
      <c r="R41" s="1">
        <f>Cash_Flow_Statement[[#This Row],[2021 Balance]]/J$53</f>
        <v>0.12739430189458426</v>
      </c>
      <c r="T41" s="1" t="s">
        <v>12</v>
      </c>
      <c r="U41" s="1">
        <f>((Cash_Flow_Statement[[#This Row],[2017 Balance]]-Cash_Flow_Statement[[#This Row],[2016 Balance]])/Cash_Flow_Statement[[#This Row],[2016 Balance]])</f>
        <v>-0.79315011047855177</v>
      </c>
      <c r="V41" s="1">
        <f>((Cash_Flow_Statement[[#This Row],[2018 Balance]]-Cash_Flow_Statement[[#This Row],[2017 Balance]])/Cash_Flow_Statement[[#This Row],[2017 Balance]])</f>
        <v>0.52126823651514609</v>
      </c>
      <c r="W41" s="1">
        <f>((Cash_Flow_Statement[[#This Row],[2019 Balance]]-Cash_Flow_Statement[[#This Row],[2018 Balance]])/Cash_Flow_Statement[[#This Row],[2018 Balance]])</f>
        <v>1.0405659165724184</v>
      </c>
      <c r="X41" s="1">
        <f>((Cash_Flow_Statement[[#This Row],[2020 Balance]]-Cash_Flow_Statement[[#This Row],[2019 Balance]])/Cash_Flow_Statement[[#This Row],[2019 Balance]])</f>
        <v>-0.31077731908177253</v>
      </c>
      <c r="Y41" s="1">
        <f>((Cash_Flow_Statement[[#This Row],[2021 Balance]]-Cash_Flow_Statement[[#This Row],[2020 Balance]])/Cash_Flow_Statement[[#This Row],[2020 Balance]])</f>
        <v>-0.4735007646209401</v>
      </c>
    </row>
    <row r="42" spans="1:25" x14ac:dyDescent="0.25">
      <c r="A42" s="1" t="s">
        <v>12</v>
      </c>
      <c r="B42" s="1" t="s">
        <v>54</v>
      </c>
      <c r="C42" s="1" t="s">
        <v>55</v>
      </c>
      <c r="D42" s="1" t="s">
        <v>57</v>
      </c>
      <c r="E42" s="1">
        <v>410835941</v>
      </c>
      <c r="F42" s="1">
        <v>342804481</v>
      </c>
      <c r="G42" s="1">
        <v>38537857</v>
      </c>
      <c r="H42" s="1">
        <v>489375473</v>
      </c>
      <c r="I42" s="1">
        <v>111718454</v>
      </c>
      <c r="J42" s="1">
        <v>97504466</v>
      </c>
      <c r="L42" s="1" t="s">
        <v>12</v>
      </c>
      <c r="M42" s="1">
        <f>Cash_Flow_Statement[[#This Row],[2016 Balance]]/E$53</f>
        <v>7.7377776338240098E-2</v>
      </c>
      <c r="N42" s="1">
        <f>Cash_Flow_Statement[[#This Row],[2017 Balance]]/F$53</f>
        <v>7.9651141492168773E-2</v>
      </c>
      <c r="O42" s="1">
        <f>Cash_Flow_Statement[[#This Row],[2018 Balance]]/G$53</f>
        <v>9.6408841822631583E-3</v>
      </c>
      <c r="P42" s="1">
        <f>Cash_Flow_Statement[[#This Row],[2019 Balance]]/H$53</f>
        <v>9.8397455657528304E-2</v>
      </c>
      <c r="Q42" s="1">
        <f>Cash_Flow_Statement[[#This Row],[2020 Balance]]/I$53</f>
        <v>2.3316778984260385E-2</v>
      </c>
      <c r="R42" s="1">
        <f>Cash_Flow_Statement[[#This Row],[2021 Balance]]/J$53</f>
        <v>5.7677561330206559E-2</v>
      </c>
      <c r="T42" s="1" t="s">
        <v>12</v>
      </c>
      <c r="U42" s="1">
        <f>((Cash_Flow_Statement[[#This Row],[2017 Balance]]-Cash_Flow_Statement[[#This Row],[2016 Balance]])/Cash_Flow_Statement[[#This Row],[2016 Balance]])</f>
        <v>-0.16559276638360129</v>
      </c>
      <c r="V42" s="1">
        <f>((Cash_Flow_Statement[[#This Row],[2018 Balance]]-Cash_Flow_Statement[[#This Row],[2017 Balance]])/Cash_Flow_Statement[[#This Row],[2017 Balance]])</f>
        <v>-0.88758064979903228</v>
      </c>
      <c r="W42" s="1">
        <f>((Cash_Flow_Statement[[#This Row],[2019 Balance]]-Cash_Flow_Statement[[#This Row],[2018 Balance]])/Cash_Flow_Statement[[#This Row],[2018 Balance]])</f>
        <v>11.698564764511945</v>
      </c>
      <c r="X42" s="1">
        <f>((Cash_Flow_Statement[[#This Row],[2020 Balance]]-Cash_Flow_Statement[[#This Row],[2019 Balance]])/Cash_Flow_Statement[[#This Row],[2019 Balance]])</f>
        <v>-0.77171219204114061</v>
      </c>
      <c r="Y42" s="1">
        <f>((Cash_Flow_Statement[[#This Row],[2021 Balance]]-Cash_Flow_Statement[[#This Row],[2020 Balance]])/Cash_Flow_Statement[[#This Row],[2020 Balance]])</f>
        <v>-0.12723043947600635</v>
      </c>
    </row>
    <row r="43" spans="1:25" x14ac:dyDescent="0.25">
      <c r="A43" s="1" t="s">
        <v>12</v>
      </c>
      <c r="B43" s="1" t="s">
        <v>54</v>
      </c>
      <c r="C43" s="1" t="s">
        <v>55</v>
      </c>
      <c r="D43" s="1" t="s">
        <v>58</v>
      </c>
      <c r="E43" s="1">
        <v>248348757</v>
      </c>
      <c r="F43" s="1">
        <v>821215054</v>
      </c>
      <c r="G43" s="1">
        <v>807466809</v>
      </c>
      <c r="H43" s="1">
        <v>59391191</v>
      </c>
      <c r="I43" s="1">
        <v>833683807</v>
      </c>
      <c r="J43" s="1">
        <v>346569093</v>
      </c>
      <c r="L43" s="1" t="s">
        <v>12</v>
      </c>
      <c r="M43" s="1">
        <f>Cash_Flow_Statement[[#This Row],[2016 Balance]]/E$53</f>
        <v>4.6774570224434035E-2</v>
      </c>
      <c r="N43" s="1">
        <f>Cash_Flow_Statement[[#This Row],[2017 Balance]]/F$53</f>
        <v>0.19081056429263252</v>
      </c>
      <c r="O43" s="1">
        <f>Cash_Flow_Statement[[#This Row],[2018 Balance]]/G$53</f>
        <v>0.20200121627392531</v>
      </c>
      <c r="P43" s="1">
        <f>Cash_Flow_Statement[[#This Row],[2019 Balance]]/H$53</f>
        <v>1.1941632560874774E-2</v>
      </c>
      <c r="Q43" s="1">
        <f>Cash_Flow_Statement[[#This Row],[2020 Balance]]/I$53</f>
        <v>0.17399829996372659</v>
      </c>
      <c r="R43" s="1">
        <f>Cash_Flow_Statement[[#This Row],[2021 Balance]]/J$53</f>
        <v>0.20500866203053264</v>
      </c>
      <c r="T43" s="1" t="s">
        <v>12</v>
      </c>
      <c r="U43" s="1">
        <f>((Cash_Flow_Statement[[#This Row],[2017 Balance]]-Cash_Flow_Statement[[#This Row],[2016 Balance]])/Cash_Flow_Statement[[#This Row],[2016 Balance]])</f>
        <v>2.3067008827428919</v>
      </c>
      <c r="V43" s="1">
        <f>((Cash_Flow_Statement[[#This Row],[2018 Balance]]-Cash_Flow_Statement[[#This Row],[2017 Balance]])/Cash_Flow_Statement[[#This Row],[2017 Balance]])</f>
        <v>-1.6741345562328185E-2</v>
      </c>
      <c r="W43" s="1">
        <f>((Cash_Flow_Statement[[#This Row],[2019 Balance]]-Cash_Flow_Statement[[#This Row],[2018 Balance]])/Cash_Flow_Statement[[#This Row],[2018 Balance]])</f>
        <v>-0.92644751420364568</v>
      </c>
      <c r="X43" s="1">
        <f>((Cash_Flow_Statement[[#This Row],[2020 Balance]]-Cash_Flow_Statement[[#This Row],[2019 Balance]])/Cash_Flow_Statement[[#This Row],[2019 Balance]])</f>
        <v>13.037162632417996</v>
      </c>
      <c r="Y43" s="1">
        <f>((Cash_Flow_Statement[[#This Row],[2021 Balance]]-Cash_Flow_Statement[[#This Row],[2020 Balance]])/Cash_Flow_Statement[[#This Row],[2020 Balance]])</f>
        <v>-0.5842919220811974</v>
      </c>
    </row>
    <row r="44" spans="1:25" x14ac:dyDescent="0.25">
      <c r="A44" s="3" t="s">
        <v>12</v>
      </c>
      <c r="B44" s="2" t="s">
        <v>54</v>
      </c>
      <c r="C44" s="2" t="s">
        <v>59</v>
      </c>
      <c r="D44" s="2" t="s">
        <v>52</v>
      </c>
      <c r="E44" s="2">
        <f>SUM(E41:E43)</f>
        <v>1583454145</v>
      </c>
      <c r="F44" s="2">
        <f t="shared" ref="F44:J44" si="12">SUM(F41:F43)</f>
        <v>1355204568</v>
      </c>
      <c r="G44" s="2">
        <f t="shared" si="12"/>
        <v>1136848384</v>
      </c>
      <c r="H44" s="2">
        <f t="shared" si="12"/>
        <v>1142252442</v>
      </c>
      <c r="I44" s="2">
        <f t="shared" si="12"/>
        <v>1354446120</v>
      </c>
      <c r="J44" s="2">
        <f t="shared" si="12"/>
        <v>659434838</v>
      </c>
      <c r="L44" s="1" t="s">
        <v>12</v>
      </c>
      <c r="M44" s="1">
        <f>Cash_Flow_Statement[[#This Row],[2016 Balance]]/E$53</f>
        <v>0.2982313581801968</v>
      </c>
      <c r="N44" s="1">
        <f>Cash_Flow_Statement[[#This Row],[2017 Balance]]/F$53</f>
        <v>0.31488383839592066</v>
      </c>
      <c r="O44" s="1">
        <f>Cash_Flow_Statement[[#This Row],[2018 Balance]]/G$53</f>
        <v>0.28440148093696627</v>
      </c>
      <c r="P44" s="1">
        <f>Cash_Flow_Statement[[#This Row],[2019 Balance]]/H$53</f>
        <v>0.22966973257239318</v>
      </c>
      <c r="Q44" s="1">
        <f>Cash_Flow_Statement[[#This Row],[2020 Balance]]/I$53</f>
        <v>0.28268669763483317</v>
      </c>
      <c r="R44" s="1">
        <f>Cash_Flow_Statement[[#This Row],[2021 Balance]]/J$53</f>
        <v>0.39008052525532344</v>
      </c>
      <c r="T44" s="1" t="s">
        <v>12</v>
      </c>
      <c r="U44" s="1">
        <f>((Cash_Flow_Statement[[#This Row],[2017 Balance]]-Cash_Flow_Statement[[#This Row],[2016 Balance]])/Cash_Flow_Statement[[#This Row],[2016 Balance]])</f>
        <v>-0.14414662888769664</v>
      </c>
      <c r="V44" s="1">
        <f>((Cash_Flow_Statement[[#This Row],[2018 Balance]]-Cash_Flow_Statement[[#This Row],[2017 Balance]])/Cash_Flow_Statement[[#This Row],[2017 Balance]])</f>
        <v>-0.16112414992981339</v>
      </c>
      <c r="W44" s="1">
        <f>((Cash_Flow_Statement[[#This Row],[2019 Balance]]-Cash_Flow_Statement[[#This Row],[2018 Balance]])/Cash_Flow_Statement[[#This Row],[2018 Balance]])</f>
        <v>4.7535432833935402E-3</v>
      </c>
      <c r="X44" s="1">
        <f>((Cash_Flow_Statement[[#This Row],[2020 Balance]]-Cash_Flow_Statement[[#This Row],[2019 Balance]])/Cash_Flow_Statement[[#This Row],[2019 Balance]])</f>
        <v>0.18576776043346818</v>
      </c>
      <c r="Y44" s="1">
        <f>((Cash_Flow_Statement[[#This Row],[2021 Balance]]-Cash_Flow_Statement[[#This Row],[2020 Balance]])/Cash_Flow_Statement[[#This Row],[2020 Balance]])</f>
        <v>-0.51313320754316905</v>
      </c>
    </row>
    <row r="45" spans="1:25" x14ac:dyDescent="0.25">
      <c r="A45" s="1" t="s">
        <v>12</v>
      </c>
      <c r="B45" s="1" t="s">
        <v>54</v>
      </c>
      <c r="C45" s="1" t="s">
        <v>55</v>
      </c>
      <c r="D45" s="1" t="s">
        <v>60</v>
      </c>
      <c r="E45" s="1">
        <v>729211385</v>
      </c>
      <c r="F45" s="1">
        <v>370050036</v>
      </c>
      <c r="G45" s="1">
        <v>475052578</v>
      </c>
      <c r="H45" s="1">
        <v>369717438</v>
      </c>
      <c r="I45" s="1">
        <v>880733815</v>
      </c>
      <c r="J45" s="1">
        <v>346702538</v>
      </c>
      <c r="L45" s="1" t="s">
        <v>12</v>
      </c>
      <c r="M45" s="1">
        <f>Cash_Flow_Statement[[#This Row],[2016 Balance]]/E$53</f>
        <v>0.13734133219816883</v>
      </c>
      <c r="N45" s="1">
        <f>Cash_Flow_Statement[[#This Row],[2017 Balance]]/F$53</f>
        <v>8.5981687551564268E-2</v>
      </c>
      <c r="O45" s="1">
        <f>Cash_Flow_Statement[[#This Row],[2018 Balance]]/G$53</f>
        <v>0.1188422824077513</v>
      </c>
      <c r="P45" s="1">
        <f>Cash_Flow_Statement[[#This Row],[2019 Balance]]/H$53</f>
        <v>7.4338125260764693E-2</v>
      </c>
      <c r="Q45" s="1">
        <f>Cash_Flow_Statement[[#This Row],[2020 Balance]]/I$53</f>
        <v>0.1838181157458505</v>
      </c>
      <c r="R45" s="1">
        <f>Cash_Flow_Statement[[#This Row],[2021 Balance]]/J$53</f>
        <v>0.20508759977038662</v>
      </c>
      <c r="T45" s="1" t="s">
        <v>12</v>
      </c>
      <c r="U45" s="1">
        <f>((Cash_Flow_Statement[[#This Row],[2017 Balance]]-Cash_Flow_Statement[[#This Row],[2016 Balance]])/Cash_Flow_Statement[[#This Row],[2016 Balance]])</f>
        <v>-0.49253392965059095</v>
      </c>
      <c r="V45" s="1">
        <f>((Cash_Flow_Statement[[#This Row],[2018 Balance]]-Cash_Flow_Statement[[#This Row],[2017 Balance]])/Cash_Flow_Statement[[#This Row],[2017 Balance]])</f>
        <v>0.28375228154281279</v>
      </c>
      <c r="W45" s="1">
        <f>((Cash_Flow_Statement[[#This Row],[2019 Balance]]-Cash_Flow_Statement[[#This Row],[2018 Balance]])/Cash_Flow_Statement[[#This Row],[2018 Balance]])</f>
        <v>-0.22173364565974421</v>
      </c>
      <c r="X45" s="1">
        <f>((Cash_Flow_Statement[[#This Row],[2020 Balance]]-Cash_Flow_Statement[[#This Row],[2019 Balance]])/Cash_Flow_Statement[[#This Row],[2019 Balance]])</f>
        <v>1.3821808886385283</v>
      </c>
      <c r="Y45" s="1">
        <f>((Cash_Flow_Statement[[#This Row],[2021 Balance]]-Cash_Flow_Statement[[#This Row],[2020 Balance]])/Cash_Flow_Statement[[#This Row],[2020 Balance]])</f>
        <v>-0.60634810189500898</v>
      </c>
    </row>
    <row r="46" spans="1:25" x14ac:dyDescent="0.25">
      <c r="A46" s="1" t="s">
        <v>12</v>
      </c>
      <c r="B46" s="1" t="s">
        <v>54</v>
      </c>
      <c r="C46" s="1" t="s">
        <v>55</v>
      </c>
      <c r="D46" s="1" t="s">
        <v>61</v>
      </c>
      <c r="E46" s="1">
        <v>423766476</v>
      </c>
      <c r="F46" s="1">
        <v>827255074</v>
      </c>
      <c r="G46" s="1">
        <v>882569436</v>
      </c>
      <c r="H46" s="1">
        <v>421560586</v>
      </c>
      <c r="I46" s="1">
        <v>914833053</v>
      </c>
      <c r="J46" s="1">
        <v>14295441</v>
      </c>
      <c r="L46" s="1" t="s">
        <v>12</v>
      </c>
      <c r="M46" s="1">
        <f>Cash_Flow_Statement[[#This Row],[2016 Balance]]/E$53</f>
        <v>7.9813142734686371E-2</v>
      </c>
      <c r="N46" s="1">
        <f>Cash_Flow_Statement[[#This Row],[2017 Balance]]/F$53</f>
        <v>0.19221397210758323</v>
      </c>
      <c r="O46" s="1">
        <f>Cash_Flow_Statement[[#This Row],[2018 Balance]]/G$53</f>
        <v>0.2207893841964621</v>
      </c>
      <c r="P46" s="1">
        <f>Cash_Flow_Statement[[#This Row],[2019 Balance]]/H$53</f>
        <v>8.4762092414665507E-2</v>
      </c>
      <c r="Q46" s="1">
        <f>Cash_Flow_Statement[[#This Row],[2020 Balance]]/I$53</f>
        <v>0.19093497395065248</v>
      </c>
      <c r="R46" s="1">
        <f>Cash_Flow_Statement[[#This Row],[2021 Balance]]/J$53</f>
        <v>8.4562913766416548E-3</v>
      </c>
      <c r="T46" s="1" t="s">
        <v>12</v>
      </c>
      <c r="U46" s="1">
        <f>((Cash_Flow_Statement[[#This Row],[2017 Balance]]-Cash_Flow_Statement[[#This Row],[2016 Balance]])/Cash_Flow_Statement[[#This Row],[2016 Balance]])</f>
        <v>0.95214846112555629</v>
      </c>
      <c r="V46" s="1">
        <f>((Cash_Flow_Statement[[#This Row],[2018 Balance]]-Cash_Flow_Statement[[#This Row],[2017 Balance]])/Cash_Flow_Statement[[#This Row],[2017 Balance]])</f>
        <v>6.6864941344560433E-2</v>
      </c>
      <c r="W46" s="1">
        <f>((Cash_Flow_Statement[[#This Row],[2019 Balance]]-Cash_Flow_Statement[[#This Row],[2018 Balance]])/Cash_Flow_Statement[[#This Row],[2018 Balance]])</f>
        <v>-0.52234853281277693</v>
      </c>
      <c r="X46" s="1">
        <f>((Cash_Flow_Statement[[#This Row],[2020 Balance]]-Cash_Flow_Statement[[#This Row],[2019 Balance]])/Cash_Flow_Statement[[#This Row],[2019 Balance]])</f>
        <v>1.1701104974742587</v>
      </c>
      <c r="Y46" s="1">
        <f>((Cash_Flow_Statement[[#This Row],[2021 Balance]]-Cash_Flow_Statement[[#This Row],[2020 Balance]])/Cash_Flow_Statement[[#This Row],[2020 Balance]])</f>
        <v>-0.98437371610795965</v>
      </c>
    </row>
    <row r="47" spans="1:25" x14ac:dyDescent="0.25">
      <c r="A47" s="1" t="s">
        <v>12</v>
      </c>
      <c r="B47" s="1" t="s">
        <v>54</v>
      </c>
      <c r="C47" s="1" t="s">
        <v>55</v>
      </c>
      <c r="D47" s="1" t="s">
        <v>62</v>
      </c>
      <c r="E47" s="1">
        <v>617370521</v>
      </c>
      <c r="F47" s="1">
        <v>940593647</v>
      </c>
      <c r="G47" s="1">
        <v>198258692</v>
      </c>
      <c r="H47" s="1">
        <v>378352464</v>
      </c>
      <c r="I47" s="1">
        <v>844200264</v>
      </c>
      <c r="J47" s="1">
        <v>248347485</v>
      </c>
      <c r="L47" s="1" t="s">
        <v>12</v>
      </c>
      <c r="M47" s="1">
        <f>Cash_Flow_Statement[[#This Row],[2016 Balance]]/E$53</f>
        <v>0.11627696928239478</v>
      </c>
      <c r="N47" s="1">
        <f>Cash_Flow_Statement[[#This Row],[2017 Balance]]/F$53</f>
        <v>0.21854836157708232</v>
      </c>
      <c r="O47" s="1">
        <f>Cash_Flow_Statement[[#This Row],[2018 Balance]]/G$53</f>
        <v>4.95977004559175E-2</v>
      </c>
      <c r="P47" s="1">
        <f>Cash_Flow_Statement[[#This Row],[2019 Balance]]/H$53</f>
        <v>7.6074347517119181E-2</v>
      </c>
      <c r="Q47" s="1">
        <f>Cash_Flow_Statement[[#This Row],[2020 Balance]]/I$53</f>
        <v>0.17619319162922062</v>
      </c>
      <c r="R47" s="1">
        <f>Cash_Flow_Statement[[#This Row],[2021 Balance]]/J$53</f>
        <v>0.14690688421687323</v>
      </c>
      <c r="T47" s="1" t="s">
        <v>12</v>
      </c>
      <c r="U47" s="1">
        <f>((Cash_Flow_Statement[[#This Row],[2017 Balance]]-Cash_Flow_Statement[[#This Row],[2016 Balance]])/Cash_Flow_Statement[[#This Row],[2016 Balance]])</f>
        <v>0.52354803963825802</v>
      </c>
      <c r="V47" s="1">
        <f>((Cash_Flow_Statement[[#This Row],[2018 Balance]]-Cash_Flow_Statement[[#This Row],[2017 Balance]])/Cash_Flow_Statement[[#This Row],[2017 Balance]])</f>
        <v>-0.78921961398278506</v>
      </c>
      <c r="W47" s="1">
        <f>((Cash_Flow_Statement[[#This Row],[2019 Balance]]-Cash_Flow_Statement[[#This Row],[2018 Balance]])/Cash_Flow_Statement[[#This Row],[2018 Balance]])</f>
        <v>0.90837768666404795</v>
      </c>
      <c r="X47" s="1">
        <f>((Cash_Flow_Statement[[#This Row],[2020 Balance]]-Cash_Flow_Statement[[#This Row],[2019 Balance]])/Cash_Flow_Statement[[#This Row],[2019 Balance]])</f>
        <v>1.2312535118048022</v>
      </c>
      <c r="Y47" s="1">
        <f>((Cash_Flow_Statement[[#This Row],[2021 Balance]]-Cash_Flow_Statement[[#This Row],[2020 Balance]])/Cash_Flow_Statement[[#This Row],[2020 Balance]])</f>
        <v>-0.7058192284573841</v>
      </c>
    </row>
    <row r="48" spans="1:25" x14ac:dyDescent="0.25">
      <c r="A48" s="3" t="s">
        <v>12</v>
      </c>
      <c r="B48" s="2" t="s">
        <v>54</v>
      </c>
      <c r="C48" s="2" t="s">
        <v>59</v>
      </c>
      <c r="D48" s="2" t="s">
        <v>53</v>
      </c>
      <c r="E48" s="2">
        <f>SUM(E45:E47)</f>
        <v>1770348382</v>
      </c>
      <c r="F48" s="2">
        <f t="shared" ref="F48:J48" si="13">SUM(F45:F47)</f>
        <v>2137898757</v>
      </c>
      <c r="G48" s="2">
        <f t="shared" si="13"/>
        <v>1555880706</v>
      </c>
      <c r="H48" s="2">
        <f t="shared" si="13"/>
        <v>1169630488</v>
      </c>
      <c r="I48" s="2">
        <f t="shared" si="13"/>
        <v>2639767132</v>
      </c>
      <c r="J48" s="2">
        <f t="shared" si="13"/>
        <v>609345464</v>
      </c>
      <c r="L48" s="1" t="s">
        <v>12</v>
      </c>
      <c r="M48" s="1">
        <f>Cash_Flow_Statement[[#This Row],[2016 Balance]]/E$53</f>
        <v>0.33343144421524995</v>
      </c>
      <c r="N48" s="1">
        <f>Cash_Flow_Statement[[#This Row],[2017 Balance]]/F$53</f>
        <v>0.49674402123622979</v>
      </c>
      <c r="O48" s="1">
        <f>Cash_Flow_Statement[[#This Row],[2018 Balance]]/G$53</f>
        <v>0.38922936706013089</v>
      </c>
      <c r="P48" s="1">
        <f>Cash_Flow_Statement[[#This Row],[2019 Balance]]/H$53</f>
        <v>0.2351745651925494</v>
      </c>
      <c r="Q48" s="1">
        <f>Cash_Flow_Statement[[#This Row],[2020 Balance]]/I$53</f>
        <v>0.55094628132572354</v>
      </c>
      <c r="R48" s="1">
        <f>Cash_Flow_Statement[[#This Row],[2021 Balance]]/J$53</f>
        <v>0.36045077536390152</v>
      </c>
      <c r="T48" s="1" t="s">
        <v>12</v>
      </c>
      <c r="U48" s="1">
        <f>((Cash_Flow_Statement[[#This Row],[2017 Balance]]-Cash_Flow_Statement[[#This Row],[2016 Balance]])/Cash_Flow_Statement[[#This Row],[2016 Balance]])</f>
        <v>0.20761471512447205</v>
      </c>
      <c r="V48" s="1">
        <f>((Cash_Flow_Statement[[#This Row],[2018 Balance]]-Cash_Flow_Statement[[#This Row],[2017 Balance]])/Cash_Flow_Statement[[#This Row],[2017 Balance]])</f>
        <v>-0.27223835978870914</v>
      </c>
      <c r="W48" s="1">
        <f>((Cash_Flow_Statement[[#This Row],[2019 Balance]]-Cash_Flow_Statement[[#This Row],[2018 Balance]])/Cash_Flow_Statement[[#This Row],[2018 Balance]])</f>
        <v>-0.24825182066368526</v>
      </c>
      <c r="X48" s="1">
        <f>((Cash_Flow_Statement[[#This Row],[2020 Balance]]-Cash_Flow_Statement[[#This Row],[2019 Balance]])/Cash_Flow_Statement[[#This Row],[2019 Balance]])</f>
        <v>1.2569240106880661</v>
      </c>
      <c r="Y48" s="1">
        <f>((Cash_Flow_Statement[[#This Row],[2021 Balance]]-Cash_Flow_Statement[[#This Row],[2020 Balance]])/Cash_Flow_Statement[[#This Row],[2020 Balance]])</f>
        <v>-0.76916696301982745</v>
      </c>
    </row>
    <row r="49" spans="1:25" x14ac:dyDescent="0.25">
      <c r="A49" s="1" t="s">
        <v>12</v>
      </c>
      <c r="B49" s="1" t="s">
        <v>54</v>
      </c>
      <c r="C49" s="1" t="s">
        <v>55</v>
      </c>
      <c r="D49" s="1" t="s">
        <v>63</v>
      </c>
      <c r="E49" s="1">
        <v>621120284</v>
      </c>
      <c r="F49" s="1">
        <v>197181894</v>
      </c>
      <c r="G49" s="1">
        <v>404968154</v>
      </c>
      <c r="H49" s="1">
        <v>938461439</v>
      </c>
      <c r="I49" s="1">
        <v>66688858</v>
      </c>
      <c r="J49" s="1">
        <v>24616375</v>
      </c>
      <c r="L49" s="1" t="s">
        <v>12</v>
      </c>
      <c r="M49" s="1">
        <f>Cash_Flow_Statement[[#This Row],[2016 Balance]]/E$53</f>
        <v>0.11698320818162344</v>
      </c>
      <c r="N49" s="1">
        <f>Cash_Flow_Statement[[#This Row],[2017 Balance]]/F$53</f>
        <v>4.581551236691047E-2</v>
      </c>
      <c r="O49" s="1">
        <f>Cash_Flow_Statement[[#This Row],[2018 Balance]]/G$53</f>
        <v>0.1013095012060196</v>
      </c>
      <c r="P49" s="1">
        <f>Cash_Flow_Statement[[#This Row],[2019 Balance]]/H$53</f>
        <v>0.18869400475716669</v>
      </c>
      <c r="Q49" s="1">
        <f>Cash_Flow_Statement[[#This Row],[2020 Balance]]/I$53</f>
        <v>1.3918643760490321E-2</v>
      </c>
      <c r="R49" s="1">
        <f>Cash_Flow_Statement[[#This Row],[2021 Balance]]/J$53</f>
        <v>1.4561512277702885E-2</v>
      </c>
      <c r="T49" s="1" t="s">
        <v>12</v>
      </c>
      <c r="U49" s="1">
        <f>((Cash_Flow_Statement[[#This Row],[2017 Balance]]-Cash_Flow_Statement[[#This Row],[2016 Balance]])/Cash_Flow_Statement[[#This Row],[2016 Balance]])</f>
        <v>-0.68253831169358492</v>
      </c>
      <c r="V49" s="1">
        <f>((Cash_Flow_Statement[[#This Row],[2018 Balance]]-Cash_Flow_Statement[[#This Row],[2017 Balance]])/Cash_Flow_Statement[[#This Row],[2017 Balance]])</f>
        <v>1.053779613253943</v>
      </c>
      <c r="W49" s="1">
        <f>((Cash_Flow_Statement[[#This Row],[2019 Balance]]-Cash_Flow_Statement[[#This Row],[2018 Balance]])/Cash_Flow_Statement[[#This Row],[2018 Balance]])</f>
        <v>1.3173709580136517</v>
      </c>
      <c r="X49" s="1">
        <f>((Cash_Flow_Statement[[#This Row],[2020 Balance]]-Cash_Flow_Statement[[#This Row],[2019 Balance]])/Cash_Flow_Statement[[#This Row],[2019 Balance]])</f>
        <v>-0.92893809459975052</v>
      </c>
      <c r="Y49" s="1">
        <f>((Cash_Flow_Statement[[#This Row],[2021 Balance]]-Cash_Flow_Statement[[#This Row],[2020 Balance]])/Cash_Flow_Statement[[#This Row],[2020 Balance]])</f>
        <v>-0.63087724489149299</v>
      </c>
    </row>
    <row r="50" spans="1:25" x14ac:dyDescent="0.25">
      <c r="A50" s="1" t="s">
        <v>12</v>
      </c>
      <c r="B50" s="1" t="s">
        <v>54</v>
      </c>
      <c r="C50" s="1" t="s">
        <v>55</v>
      </c>
      <c r="D50" s="1" t="s">
        <v>64</v>
      </c>
      <c r="E50" s="1">
        <v>774498369</v>
      </c>
      <c r="F50" s="1">
        <v>552089201</v>
      </c>
      <c r="G50" s="1">
        <v>549752534</v>
      </c>
      <c r="H50" s="1">
        <v>963829093</v>
      </c>
      <c r="I50" s="1">
        <v>570292933</v>
      </c>
      <c r="J50" s="1">
        <v>303470832</v>
      </c>
      <c r="L50" s="1" t="s">
        <v>12</v>
      </c>
      <c r="M50" s="1">
        <f>Cash_Flow_Statement[[#This Row],[2016 Balance]]/E$53</f>
        <v>0.14587078585418539</v>
      </c>
      <c r="N50" s="1">
        <f>Cash_Flow_Statement[[#This Row],[2017 Balance]]/F$53</f>
        <v>0.12827876385066683</v>
      </c>
      <c r="O50" s="1">
        <f>Cash_Flow_Statement[[#This Row],[2018 Balance]]/G$53</f>
        <v>0.13752971550025964</v>
      </c>
      <c r="P50" s="1">
        <f>Cash_Flow_Statement[[#This Row],[2019 Balance]]/H$53</f>
        <v>0.19379461307801019</v>
      </c>
      <c r="Q50" s="1">
        <f>Cash_Flow_Statement[[#This Row],[2020 Balance]]/I$53</f>
        <v>0.11902594243782334</v>
      </c>
      <c r="R50" s="1">
        <f>Cash_Flow_Statement[[#This Row],[2021 Balance]]/J$53</f>
        <v>0.17951441859708059</v>
      </c>
      <c r="T50" s="1" t="s">
        <v>12</v>
      </c>
      <c r="U50" s="1">
        <f>((Cash_Flow_Statement[[#This Row],[2017 Balance]]-Cash_Flow_Statement[[#This Row],[2016 Balance]])/Cash_Flow_Statement[[#This Row],[2016 Balance]])</f>
        <v>-0.28716544398558957</v>
      </c>
      <c r="V50" s="1">
        <f>((Cash_Flow_Statement[[#This Row],[2018 Balance]]-Cash_Flow_Statement[[#This Row],[2017 Balance]])/Cash_Flow_Statement[[#This Row],[2017 Balance]])</f>
        <v>-4.232408450966966E-3</v>
      </c>
      <c r="W50" s="1">
        <f>((Cash_Flow_Statement[[#This Row],[2019 Balance]]-Cash_Flow_Statement[[#This Row],[2018 Balance]])/Cash_Flow_Statement[[#This Row],[2018 Balance]])</f>
        <v>0.75320536676234762</v>
      </c>
      <c r="X50" s="1">
        <f>((Cash_Flow_Statement[[#This Row],[2020 Balance]]-Cash_Flow_Statement[[#This Row],[2019 Balance]])/Cash_Flow_Statement[[#This Row],[2019 Balance]])</f>
        <v>-0.40830491926227835</v>
      </c>
      <c r="Y50" s="1">
        <f>((Cash_Flow_Statement[[#This Row],[2021 Balance]]-Cash_Flow_Statement[[#This Row],[2020 Balance]])/Cash_Flow_Statement[[#This Row],[2020 Balance]])</f>
        <v>-0.46786850329074653</v>
      </c>
    </row>
    <row r="51" spans="1:25" x14ac:dyDescent="0.25">
      <c r="A51" s="1" t="s">
        <v>12</v>
      </c>
      <c r="B51" s="1" t="s">
        <v>54</v>
      </c>
      <c r="C51" s="1" t="s">
        <v>55</v>
      </c>
      <c r="D51" s="1" t="s">
        <v>65</v>
      </c>
      <c r="E51" s="1">
        <v>560061212</v>
      </c>
      <c r="F51" s="1">
        <v>61449412</v>
      </c>
      <c r="G51" s="1">
        <v>349886594</v>
      </c>
      <c r="H51" s="1">
        <v>759283115</v>
      </c>
      <c r="I51" s="1">
        <v>160138017</v>
      </c>
      <c r="J51" s="1">
        <v>93642002</v>
      </c>
      <c r="L51" s="1" t="s">
        <v>12</v>
      </c>
      <c r="M51" s="1">
        <f>Cash_Flow_Statement[[#This Row],[2016 Balance]]/E$53</f>
        <v>0.10548320356874441</v>
      </c>
      <c r="N51" s="1">
        <f>Cash_Flow_Statement[[#This Row],[2017 Balance]]/F$53</f>
        <v>1.4277864150272218E-2</v>
      </c>
      <c r="O51" s="1">
        <f>Cash_Flow_Statement[[#This Row],[2018 Balance]]/G$53</f>
        <v>8.7529935296623562E-2</v>
      </c>
      <c r="P51" s="1">
        <f>Cash_Flow_Statement[[#This Row],[2019 Balance]]/H$53</f>
        <v>0.15266708439988055</v>
      </c>
      <c r="Q51" s="1">
        <f>Cash_Flow_Statement[[#This Row],[2020 Balance]]/I$53</f>
        <v>3.3422434841129577E-2</v>
      </c>
      <c r="R51" s="1">
        <f>Cash_Flow_Statement[[#This Row],[2021 Balance]]/J$53</f>
        <v>5.5392768505991563E-2</v>
      </c>
      <c r="T51" s="1" t="s">
        <v>12</v>
      </c>
      <c r="U51" s="1">
        <f>((Cash_Flow_Statement[[#This Row],[2017 Balance]]-Cash_Flow_Statement[[#This Row],[2016 Balance]])/Cash_Flow_Statement[[#This Row],[2016 Balance]])</f>
        <v>-0.8902809002241705</v>
      </c>
      <c r="V51" s="1">
        <f>((Cash_Flow_Statement[[#This Row],[2018 Balance]]-Cash_Flow_Statement[[#This Row],[2017 Balance]])/Cash_Flow_Statement[[#This Row],[2017 Balance]])</f>
        <v>4.6938965339489336</v>
      </c>
      <c r="W51" s="1">
        <f>((Cash_Flow_Statement[[#This Row],[2019 Balance]]-Cash_Flow_Statement[[#This Row],[2018 Balance]])/Cash_Flow_Statement[[#This Row],[2018 Balance]])</f>
        <v>1.1700834728180525</v>
      </c>
      <c r="X51" s="1">
        <f>((Cash_Flow_Statement[[#This Row],[2020 Balance]]-Cash_Flow_Statement[[#This Row],[2019 Balance]])/Cash_Flow_Statement[[#This Row],[2019 Balance]])</f>
        <v>-0.78909314083719617</v>
      </c>
      <c r="Y51" s="1">
        <f>((Cash_Flow_Statement[[#This Row],[2021 Balance]]-Cash_Flow_Statement[[#This Row],[2020 Balance]])/Cash_Flow_Statement[[#This Row],[2020 Balance]])</f>
        <v>-0.4152419034887887</v>
      </c>
    </row>
    <row r="52" spans="1:25" x14ac:dyDescent="0.25">
      <c r="A52" s="3" t="s">
        <v>12</v>
      </c>
      <c r="B52" s="2" t="s">
        <v>54</v>
      </c>
      <c r="C52" s="2" t="s">
        <v>59</v>
      </c>
      <c r="D52" s="2" t="s">
        <v>66</v>
      </c>
      <c r="E52" s="2">
        <f>SUM(E49:E51)</f>
        <v>1955679865</v>
      </c>
      <c r="F52" s="2">
        <f t="shared" ref="F52:J52" si="14">SUM(F49:F51)</f>
        <v>810720507</v>
      </c>
      <c r="G52" s="2">
        <f t="shared" si="14"/>
        <v>1304607282</v>
      </c>
      <c r="H52" s="2">
        <f t="shared" si="14"/>
        <v>2661573647</v>
      </c>
      <c r="I52" s="2">
        <f t="shared" si="14"/>
        <v>797119808</v>
      </c>
      <c r="J52" s="2">
        <f t="shared" si="14"/>
        <v>421729209</v>
      </c>
      <c r="L52" s="1" t="s">
        <v>12</v>
      </c>
      <c r="M52" s="1">
        <f>Cash_Flow_Statement[[#This Row],[2016 Balance]]/E$53</f>
        <v>0.36833719760455325</v>
      </c>
      <c r="N52" s="1">
        <f>Cash_Flow_Statement[[#This Row],[2017 Balance]]/F$53</f>
        <v>0.18837214036784952</v>
      </c>
      <c r="O52" s="1">
        <f>Cash_Flow_Statement[[#This Row],[2018 Balance]]/G$53</f>
        <v>0.32636915200290278</v>
      </c>
      <c r="P52" s="1">
        <f>Cash_Flow_Statement[[#This Row],[2019 Balance]]/H$53</f>
        <v>0.53515570223505748</v>
      </c>
      <c r="Q52" s="1">
        <f>Cash_Flow_Statement[[#This Row],[2020 Balance]]/I$53</f>
        <v>0.16636702103944326</v>
      </c>
      <c r="R52" s="1">
        <f>Cash_Flow_Statement[[#This Row],[2021 Balance]]/J$53</f>
        <v>0.24946869938077504</v>
      </c>
      <c r="T52" s="1" t="s">
        <v>12</v>
      </c>
      <c r="U52" s="1">
        <f>((Cash_Flow_Statement[[#This Row],[2017 Balance]]-Cash_Flow_Statement[[#This Row],[2016 Balance]])/Cash_Flow_Statement[[#This Row],[2016 Balance]])</f>
        <v>-0.58545336508846246</v>
      </c>
      <c r="V52" s="1">
        <f>((Cash_Flow_Statement[[#This Row],[2018 Balance]]-Cash_Flow_Statement[[#This Row],[2017 Balance]])/Cash_Flow_Statement[[#This Row],[2017 Balance]])</f>
        <v>0.60919487139604322</v>
      </c>
      <c r="W52" s="1">
        <f>((Cash_Flow_Statement[[#This Row],[2019 Balance]]-Cash_Flow_Statement[[#This Row],[2018 Balance]])/Cash_Flow_Statement[[#This Row],[2018 Balance]])</f>
        <v>1.0401339803344742</v>
      </c>
      <c r="X52" s="1">
        <f>((Cash_Flow_Statement[[#This Row],[2020 Balance]]-Cash_Flow_Statement[[#This Row],[2019 Balance]])/Cash_Flow_Statement[[#This Row],[2019 Balance]])</f>
        <v>-0.70050807765606049</v>
      </c>
      <c r="Y52" s="1">
        <f>((Cash_Flow_Statement[[#This Row],[2021 Balance]]-Cash_Flow_Statement[[#This Row],[2020 Balance]])/Cash_Flow_Statement[[#This Row],[2020 Balance]])</f>
        <v>-0.47093372317753268</v>
      </c>
    </row>
    <row r="53" spans="1:25" x14ac:dyDescent="0.25">
      <c r="A53" s="3" t="s">
        <v>12</v>
      </c>
      <c r="B53" s="7" t="s">
        <v>54</v>
      </c>
      <c r="C53" s="7" t="s">
        <v>59</v>
      </c>
      <c r="D53" s="7" t="s">
        <v>67</v>
      </c>
      <c r="E53" s="8">
        <f>SUM(E52,E48,E44)</f>
        <v>5309482392</v>
      </c>
      <c r="F53" s="8">
        <f t="shared" ref="F53:J53" si="15">SUM(F52,F48,F44)</f>
        <v>4303823832</v>
      </c>
      <c r="G53" s="8">
        <f t="shared" si="15"/>
        <v>3997336372</v>
      </c>
      <c r="H53" s="8">
        <f t="shared" si="15"/>
        <v>4973456577</v>
      </c>
      <c r="I53" s="8">
        <f t="shared" si="15"/>
        <v>4791333060</v>
      </c>
      <c r="J53" s="8">
        <f t="shared" si="15"/>
        <v>1690509511</v>
      </c>
      <c r="L53" s="1" t="s">
        <v>12</v>
      </c>
      <c r="M53" s="1">
        <f>Cash_Flow_Statement[[#This Row],[2016 Balance]]/E$53</f>
        <v>1</v>
      </c>
      <c r="N53" s="1">
        <f>Cash_Flow_Statement[[#This Row],[2017 Balance]]/F$53</f>
        <v>1</v>
      </c>
      <c r="O53" s="1">
        <f>Cash_Flow_Statement[[#This Row],[2018 Balance]]/G$53</f>
        <v>1</v>
      </c>
      <c r="P53" s="1">
        <f>Cash_Flow_Statement[[#This Row],[2019 Balance]]/H$53</f>
        <v>1</v>
      </c>
      <c r="Q53" s="1">
        <f>Cash_Flow_Statement[[#This Row],[2020 Balance]]/I$53</f>
        <v>1</v>
      </c>
      <c r="R53" s="1">
        <f>Cash_Flow_Statement[[#This Row],[2021 Balance]]/J$53</f>
        <v>1</v>
      </c>
      <c r="T53" s="1" t="s">
        <v>12</v>
      </c>
      <c r="U53" s="1">
        <f>((Cash_Flow_Statement[[#This Row],[2017 Balance]]-Cash_Flow_Statement[[#This Row],[2016 Balance]])/Cash_Flow_Statement[[#This Row],[2016 Balance]])</f>
        <v>-0.1894080224308238</v>
      </c>
      <c r="V53" s="1">
        <f>((Cash_Flow_Statement[[#This Row],[2018 Balance]]-Cash_Flow_Statement[[#This Row],[2017 Balance]])/Cash_Flow_Statement[[#This Row],[2017 Balance]])</f>
        <v>-7.1212826538388854E-2</v>
      </c>
      <c r="W53" s="1">
        <f>((Cash_Flow_Statement[[#This Row],[2019 Balance]]-Cash_Flow_Statement[[#This Row],[2018 Balance]])/Cash_Flow_Statement[[#This Row],[2018 Balance]])</f>
        <v>0.24419266085221011</v>
      </c>
      <c r="X53" s="1">
        <f>((Cash_Flow_Statement[[#This Row],[2020 Balance]]-Cash_Flow_Statement[[#This Row],[2019 Balance]])/Cash_Flow_Statement[[#This Row],[2019 Balance]])</f>
        <v>-3.6619102666390888E-2</v>
      </c>
      <c r="Y53" s="1">
        <f>((Cash_Flow_Statement[[#This Row],[2021 Balance]]-Cash_Flow_Statement[[#This Row],[2020 Balance]])/Cash_Flow_Statement[[#This Row],[2020 Balance]])</f>
        <v>-0.6471734505135821</v>
      </c>
    </row>
    <row r="56" spans="1:25" x14ac:dyDescent="0.25">
      <c r="A56" s="1" t="s">
        <v>0</v>
      </c>
      <c r="B56" s="1" t="s">
        <v>80</v>
      </c>
      <c r="C56" s="1" t="s">
        <v>82</v>
      </c>
      <c r="D56" s="1" t="s">
        <v>79</v>
      </c>
      <c r="E56" s="1" t="s">
        <v>87</v>
      </c>
      <c r="F56" s="1" t="s">
        <v>88</v>
      </c>
      <c r="G56" s="1" t="s">
        <v>89</v>
      </c>
      <c r="H56" s="1" t="s">
        <v>90</v>
      </c>
      <c r="I56" s="1" t="s">
        <v>91</v>
      </c>
      <c r="J56" s="1" t="s">
        <v>92</v>
      </c>
    </row>
    <row r="57" spans="1:25" x14ac:dyDescent="0.25">
      <c r="A57" s="1" t="s">
        <v>12</v>
      </c>
      <c r="B57" s="1" t="s">
        <v>81</v>
      </c>
      <c r="C57" s="1" t="s">
        <v>83</v>
      </c>
      <c r="D57" s="1" t="s">
        <v>84</v>
      </c>
      <c r="E57" s="1">
        <f t="shared" ref="E57:J59" si="16">E8/E17</f>
        <v>3319.1768859587105</v>
      </c>
      <c r="F57" s="1">
        <f t="shared" si="16"/>
        <v>107.37982628242263</v>
      </c>
      <c r="G57" s="1">
        <f t="shared" si="16"/>
        <v>0.46644366642092977</v>
      </c>
      <c r="H57" s="1">
        <f t="shared" si="16"/>
        <v>0.68178726797334488</v>
      </c>
      <c r="I57" s="1">
        <f t="shared" si="16"/>
        <v>1.1551788420220426</v>
      </c>
      <c r="J57" s="1">
        <f t="shared" si="16"/>
        <v>11.446860975552285</v>
      </c>
    </row>
    <row r="58" spans="1:25" x14ac:dyDescent="0.25">
      <c r="A58" s="1" t="s">
        <v>12</v>
      </c>
      <c r="B58" s="1" t="s">
        <v>81</v>
      </c>
      <c r="C58" s="1" t="s">
        <v>83</v>
      </c>
      <c r="D58" s="1" t="s">
        <v>85</v>
      </c>
      <c r="E58" s="1">
        <f t="shared" si="16"/>
        <v>6.9975039603408469</v>
      </c>
      <c r="F58" s="1">
        <f t="shared" si="16"/>
        <v>2.0593953009500012</v>
      </c>
      <c r="G58" s="1">
        <f t="shared" si="16"/>
        <v>0.83411155382471414</v>
      </c>
      <c r="H58" s="1">
        <f t="shared" si="16"/>
        <v>0.62560453349340761</v>
      </c>
      <c r="I58" s="1">
        <f t="shared" si="16"/>
        <v>1.2866097031385213</v>
      </c>
      <c r="J58" s="1">
        <f t="shared" si="16"/>
        <v>0.74216376440126286</v>
      </c>
    </row>
    <row r="59" spans="1:25" x14ac:dyDescent="0.25">
      <c r="A59" s="1" t="s">
        <v>12</v>
      </c>
      <c r="B59" s="1" t="s">
        <v>81</v>
      </c>
      <c r="C59" s="1" t="s">
        <v>83</v>
      </c>
      <c r="D59" s="1" t="s">
        <v>86</v>
      </c>
      <c r="E59" s="1">
        <f t="shared" si="16"/>
        <v>2.2766735615626938</v>
      </c>
      <c r="F59" s="1">
        <f t="shared" si="16"/>
        <v>2.8726120811063436</v>
      </c>
      <c r="G59" s="1">
        <f t="shared" si="16"/>
        <v>1.1933981568848178</v>
      </c>
      <c r="H59" s="1">
        <f t="shared" si="16"/>
        <v>1</v>
      </c>
      <c r="I59" s="1">
        <f t="shared" si="16"/>
        <v>1.2339460684816537</v>
      </c>
      <c r="J59" s="1">
        <f t="shared" si="16"/>
        <v>1</v>
      </c>
    </row>
    <row r="62" spans="1:25" x14ac:dyDescent="0.25">
      <c r="A62" s="1" t="s">
        <v>0</v>
      </c>
      <c r="B62" s="1" t="s">
        <v>80</v>
      </c>
      <c r="C62" s="1" t="s">
        <v>93</v>
      </c>
      <c r="D62" s="1" t="s">
        <v>79</v>
      </c>
      <c r="E62" s="1" t="s">
        <v>103</v>
      </c>
      <c r="F62" s="1" t="s">
        <v>104</v>
      </c>
      <c r="G62" s="1" t="s">
        <v>105</v>
      </c>
      <c r="H62" s="1" t="s">
        <v>106</v>
      </c>
      <c r="I62" s="1" t="s">
        <v>107</v>
      </c>
      <c r="J62" s="1" t="s">
        <v>108</v>
      </c>
    </row>
    <row r="63" spans="1:25" x14ac:dyDescent="0.25">
      <c r="A63" s="1" t="s">
        <v>12</v>
      </c>
      <c r="B63" s="1" t="s">
        <v>81</v>
      </c>
      <c r="C63" s="1" t="s">
        <v>97</v>
      </c>
      <c r="D63" s="1" t="s">
        <v>94</v>
      </c>
      <c r="E63" s="1">
        <f t="shared" ref="E63:J65" si="17">E17/E4</f>
        <v>3.7369949939535153E-4</v>
      </c>
      <c r="F63" s="1">
        <f t="shared" si="17"/>
        <v>4.8302474595497621E-3</v>
      </c>
      <c r="G63" s="1">
        <f t="shared" si="17"/>
        <v>1.276362696546641</v>
      </c>
      <c r="H63" s="1">
        <f t="shared" si="17"/>
        <v>0.11854246831118739</v>
      </c>
      <c r="I63" s="1">
        <f t="shared" si="17"/>
        <v>3.1309736424254497</v>
      </c>
      <c r="J63" s="1">
        <f t="shared" si="17"/>
        <v>1.0401305218544256E-3</v>
      </c>
    </row>
    <row r="64" spans="1:25" x14ac:dyDescent="0.25">
      <c r="A64" s="1" t="s">
        <v>12</v>
      </c>
      <c r="B64" s="1" t="s">
        <v>81</v>
      </c>
      <c r="C64" s="1" t="s">
        <v>97</v>
      </c>
      <c r="D64" s="1" t="s">
        <v>95</v>
      </c>
      <c r="E64" s="1">
        <f t="shared" si="17"/>
        <v>0.14293906305432283</v>
      </c>
      <c r="F64" s="1">
        <f t="shared" si="17"/>
        <v>0.31734311616646044</v>
      </c>
      <c r="G64" s="1">
        <f t="shared" si="17"/>
        <v>0.83055966597724518</v>
      </c>
      <c r="H64" s="1">
        <f t="shared" si="17"/>
        <v>1.2620790604763681</v>
      </c>
      <c r="I64" s="1">
        <f t="shared" si="17"/>
        <v>1.1011449831120672</v>
      </c>
      <c r="J64" s="1">
        <f t="shared" si="17"/>
        <v>0.53052940054136655</v>
      </c>
    </row>
    <row r="65" spans="1:10" x14ac:dyDescent="0.25">
      <c r="A65" s="1" t="s">
        <v>12</v>
      </c>
      <c r="B65" s="1" t="s">
        <v>81</v>
      </c>
      <c r="C65" s="1" t="s">
        <v>97</v>
      </c>
      <c r="D65" s="1" t="s">
        <v>96</v>
      </c>
      <c r="E65" s="1">
        <f t="shared" si="17"/>
        <v>1.9265911114824639</v>
      </c>
      <c r="F65" s="1">
        <f t="shared" si="17"/>
        <v>2.019632335025948</v>
      </c>
      <c r="G65" s="1">
        <f t="shared" si="17"/>
        <v>3.2622954115245189</v>
      </c>
      <c r="H65" s="1">
        <f t="shared" si="17"/>
        <v>5.0322182242165843</v>
      </c>
      <c r="I65" s="1">
        <f t="shared" si="17"/>
        <v>3.4619527362646214</v>
      </c>
      <c r="J65" s="1">
        <f t="shared" si="17"/>
        <v>6.6161244712424416</v>
      </c>
    </row>
    <row r="68" spans="1:10" x14ac:dyDescent="0.25">
      <c r="A68" s="1" t="s">
        <v>0</v>
      </c>
      <c r="B68" s="1" t="s">
        <v>80</v>
      </c>
      <c r="C68" s="1" t="s">
        <v>98</v>
      </c>
      <c r="D68" s="1" t="s">
        <v>79</v>
      </c>
      <c r="E68" s="1" t="s">
        <v>109</v>
      </c>
      <c r="F68" s="1" t="s">
        <v>110</v>
      </c>
      <c r="G68" s="1" t="s">
        <v>111</v>
      </c>
      <c r="H68" s="1" t="s">
        <v>112</v>
      </c>
      <c r="I68" s="1" t="s">
        <v>113</v>
      </c>
      <c r="J68" s="1" t="s">
        <v>114</v>
      </c>
    </row>
    <row r="69" spans="1:10" x14ac:dyDescent="0.25">
      <c r="A69" s="1" t="s">
        <v>12</v>
      </c>
      <c r="B69" s="1" t="s">
        <v>81</v>
      </c>
      <c r="C69" s="1" t="s">
        <v>102</v>
      </c>
      <c r="D69" s="1" t="s">
        <v>99</v>
      </c>
      <c r="E69" s="1">
        <f t="shared" ref="E69:J71" si="18">E32/E22</f>
        <v>1.5612899953124564</v>
      </c>
      <c r="F69" s="1">
        <f t="shared" si="18"/>
        <v>2.002895974410611</v>
      </c>
      <c r="G69" s="1">
        <f t="shared" si="18"/>
        <v>43.076480078165517</v>
      </c>
      <c r="H69" s="1" t="e">
        <f t="shared" si="18"/>
        <v>#DIV/0!</v>
      </c>
      <c r="I69" s="1" t="e">
        <f t="shared" si="18"/>
        <v>#DIV/0!</v>
      </c>
      <c r="J69" s="1" t="e">
        <f t="shared" si="18"/>
        <v>#DIV/0!</v>
      </c>
    </row>
    <row r="70" spans="1:10" x14ac:dyDescent="0.25">
      <c r="A70" s="1" t="s">
        <v>12</v>
      </c>
      <c r="B70" s="1" t="s">
        <v>81</v>
      </c>
      <c r="C70" s="1" t="s">
        <v>102</v>
      </c>
      <c r="D70" s="1" t="s">
        <v>100</v>
      </c>
      <c r="E70" s="1">
        <f t="shared" si="18"/>
        <v>0.44766077191284948</v>
      </c>
      <c r="F70" s="1">
        <f t="shared" si="18"/>
        <v>0.22841081118888013</v>
      </c>
      <c r="G70" s="1">
        <f t="shared" si="18"/>
        <v>1.6239627980891129</v>
      </c>
      <c r="H70" s="1" t="e">
        <f t="shared" si="18"/>
        <v>#DIV/0!</v>
      </c>
      <c r="I70" s="1">
        <f t="shared" si="18"/>
        <v>0.73432510376462923</v>
      </c>
      <c r="J70" s="1" t="e">
        <f t="shared" si="18"/>
        <v>#DIV/0!</v>
      </c>
    </row>
    <row r="71" spans="1:10" x14ac:dyDescent="0.25">
      <c r="A71" s="1" t="s">
        <v>12</v>
      </c>
      <c r="B71" s="1" t="s">
        <v>81</v>
      </c>
      <c r="C71" s="1" t="s">
        <v>102</v>
      </c>
      <c r="D71" s="1" t="s">
        <v>101</v>
      </c>
      <c r="E71" s="1">
        <f t="shared" si="18"/>
        <v>-3.7462978568868648E-2</v>
      </c>
      <c r="F71" s="1">
        <f t="shared" si="18"/>
        <v>0.25977801742947276</v>
      </c>
      <c r="G71" s="1">
        <f t="shared" si="18"/>
        <v>0.29362051996847754</v>
      </c>
      <c r="H71" s="1">
        <f t="shared" si="18"/>
        <v>0.29939413101286833</v>
      </c>
      <c r="I71" s="1">
        <f t="shared" si="18"/>
        <v>7.5949117944694683E-4</v>
      </c>
      <c r="J71" s="1">
        <f t="shared" si="18"/>
        <v>1.5966143835066095E-2</v>
      </c>
    </row>
  </sheetData>
  <phoneticPr fontId="3" type="noConversion"/>
  <pageMargins left="0.7" right="0.7" top="0.75" bottom="0.75" header="0.3" footer="0.3"/>
  <tableParts count="12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Entry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</dc:creator>
  <cp:lastModifiedBy>Mohamed</cp:lastModifiedBy>
  <dcterms:created xsi:type="dcterms:W3CDTF">2022-12-02T07:55:31Z</dcterms:created>
  <dcterms:modified xsi:type="dcterms:W3CDTF">2022-12-02T09:25:02Z</dcterms:modified>
</cp:coreProperties>
</file>