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ilar\Downloads\"/>
    </mc:Choice>
  </mc:AlternateContent>
  <xr:revisionPtr revIDLastSave="0" documentId="8_{E4EF84AF-354D-4E40-A0A5-7B1636F83E91}" xr6:coauthVersionLast="45" xr6:coauthVersionMax="45" xr10:uidLastSave="{00000000-0000-0000-0000-000000000000}"/>
  <bookViews>
    <workbookView xWindow="-51720" yWindow="-5355" windowWidth="51840" windowHeight="21240" xr2:uid="{D66F94CA-6812-40D7-85A1-032231FC7F57}"/>
  </bookViews>
  <sheets>
    <sheet name="M4 70_30 (2)" sheetId="1" r:id="rId1"/>
  </sheets>
  <externalReferences>
    <externalReference r:id="rId2"/>
    <externalReference r:id="rId3"/>
  </externalReferences>
  <definedNames>
    <definedName name="AllTables">{2}</definedName>
    <definedName name="Alternatives_LT">'[1]ASSUMPTIONS &amp; INPUT'!$J$27</definedName>
    <definedName name="Alternatives_ST">'[1]ASSUMPTIONS &amp; INPUT'!$I$27</definedName>
    <definedName name="Alternatives_Turnover">'[1]ASSUMPTIONS &amp; INPUT'!$H$27</definedName>
    <definedName name="Annual_After_Tax_Distribution">'[1]ASSUMPTIONS &amp; INPUT'!$B$17</definedName>
    <definedName name="Annual_Contribution">'[1]ASSUMPTIONS &amp; INPUT'!$B$19</definedName>
    <definedName name="Annual_Percentage_Distribution">'[1]ASSUMPTIONS &amp; INPUT'!$B$18</definedName>
    <definedName name="Annual_Pre_tax_Distribution">'[1]ASSUMPTIONS &amp; INPUT'!$F$17</definedName>
    <definedName name="Beginning_Portfolio_Value">'[1]ASSUMPTIONS &amp; INPUT'!$B$12</definedName>
    <definedName name="Blended_CG_Tax_CF">'[1]ASSUMPTIONS &amp; INPUT'!$B$34</definedName>
    <definedName name="Blended_CG_Tax_CF12">'[2]ASSUMPTIONS &amp; INPUT'!$H$34</definedName>
    <definedName name="Blended_Inc_Tax_CF">'[1]ASSUMPTIONS &amp; INPUT'!$B$33</definedName>
    <definedName name="Blended_Inc_Tax_CF12">'[2]ASSUMPTIONS &amp; INPUT'!$H$33</definedName>
    <definedName name="Blended_Tax_Rate">'[1]ASSUMPTIONS &amp; INPUT'!$B$35</definedName>
    <definedName name="Cash_LT">'[1]ASSUMPTIONS &amp; INPUT'!$J$28</definedName>
    <definedName name="Cash_ST">'[1]ASSUMPTIONS &amp; INPUT'!$I$28</definedName>
    <definedName name="Cash_Turnover">'[1]ASSUMPTIONS &amp; INPUT'!$H$28</definedName>
    <definedName name="CIQWBGuid" hidden="1">"Smith Allocation Analysis 02-08-12.xlsm"</definedName>
    <definedName name="Current_and_Sample_Portfolios">'[1]ASSUMPTIONS &amp; INPUT'!$A$2:$A$4</definedName>
    <definedName name="Current_Portfolio">'[1]ASSUMPTIONS &amp; INPUT'!$A$2</definedName>
    <definedName name="Dates">'[1]ASSUMPTIONS &amp; INPUT'!$B$13</definedName>
    <definedName name="Equity_LT">'[1]ASSUMPTIONS &amp; INPUT'!$J$24</definedName>
    <definedName name="Equity_ST">'[1]ASSUMPTIONS &amp; INPUT'!$I$24</definedName>
    <definedName name="Equity_Turnover">'[1]ASSUMPTIONS &amp; INPUT'!$H$24</definedName>
    <definedName name="Fed_CG_tax">'[1]ASSUMPTIONS &amp; INPUT'!$B$30</definedName>
    <definedName name="Fed_Inc_tax">'[1]ASSUMPTIONS &amp; INPUT'!$B$28</definedName>
    <definedName name="Historical_Return_40_60">[1]Scenarios!$G$24</definedName>
    <definedName name="Historical_Return_50_50">[1]Scenarios!$G$31</definedName>
    <definedName name="Historical_Return_60_40">[1]Scenarios!$G$38</definedName>
    <definedName name="Historical_Return_70_30">[1]Scenarios!$G$45</definedName>
    <definedName name="Historical_Return_80_20">[1]Scenarios!$G$52</definedName>
    <definedName name="Historical_Return_Current">[1]Scenarios!$B$24</definedName>
    <definedName name="Historical_Return_Proposed1">[1]Scenarios!$B$31</definedName>
    <definedName name="Historical_Return_Proposed2">[1]Scenarios!$B$38</definedName>
    <definedName name="Historical_Risk_40_60">[1]Scenarios!$H$24</definedName>
    <definedName name="Historical_Risk_50_50">[1]Scenarios!$H$31</definedName>
    <definedName name="Historical_Risk_60_40">[1]Scenarios!$H$38</definedName>
    <definedName name="Historical_Risk_70_30">[1]Scenarios!$H$45</definedName>
    <definedName name="Historical_Risk_80_20">[1]Scenarios!$H$52</definedName>
    <definedName name="Historical_Risk_Current">[1]Scenarios!$C$24</definedName>
    <definedName name="Historical_Risk_Proposed1">[1]Scenarios!$C$31</definedName>
    <definedName name="Historical_Risk_Proposed2">[1]Scenarios!$C$38</definedName>
    <definedName name="Inflation_rate_historical">'[1]ASSUMPTIONS &amp; INPUT'!$B$25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41183.8096875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" localSheetId="0">'[1]Monte Carlo Simulation'!#REF!</definedName>
    <definedName name="la">'[1]Monte Carlo Simulation'!#REF!</definedName>
    <definedName name="Medicare_Tax">'[1]ASSUMPTIONS &amp; INPUT'!$B$29</definedName>
    <definedName name="MMA_Fee">'[1]ASSUMPTIONS &amp; INPUT'!$F$13</definedName>
    <definedName name="Model_Portfolios">'[1]ASSUMPTIONS &amp; INPUT'!$A$6:$A$10</definedName>
    <definedName name="Model_weights_40_60">'[1]ASSUMPTIONS &amp; INPUT'!$A$6</definedName>
    <definedName name="Model_weights_50_50">'[1]ASSUMPTIONS &amp; INPUT'!$A$7</definedName>
    <definedName name="Model_weights_60_40">'[1]ASSUMPTIONS &amp; INPUT'!$A$8</definedName>
    <definedName name="Model_weights_70_30">'[1]ASSUMPTIONS &amp; INPUT'!$A$9</definedName>
    <definedName name="Model_weights_80_20">'[1]ASSUMPTIONS &amp; INPUT'!$A$10</definedName>
    <definedName name="NYC_Tax">'[1]ASSUMPTIONS &amp; INPUT'!$B$32</definedName>
    <definedName name="Other_Turnover">'[1]ASSUMPTIONS &amp; INPUT'!$H$25</definedName>
    <definedName name="Percent_or_Dollar_Distribution">'[1]ASSUMPTIONS &amp; INPUT'!$B$16</definedName>
    <definedName name="Portfolio1_for_MCS">'[1]Monte Carlo Simulation'!$A$2</definedName>
    <definedName name="Portfolio2_for_MCS">'[1]Monte Carlo Simulation'!$C$2</definedName>
    <definedName name="Portfolio3_for_MCS">'[1]Monte Carlo Simulation'!$E$2</definedName>
    <definedName name="_xlnm.Print_Area" localSheetId="0">'M4 70_30 (2)'!$B$2:$P$31</definedName>
    <definedName name="ProjectName">{"Client Name or Project Name"}</definedName>
    <definedName name="Recent_Return_40_60">[1]Scenarios!$G$25</definedName>
    <definedName name="Recent_Return_50_50">[1]Scenarios!$G$32</definedName>
    <definedName name="Recent_Return_60_40">[1]Scenarios!$G$39</definedName>
    <definedName name="Recent_Return_70_30">[1]Scenarios!$G$46</definedName>
    <definedName name="Recent_Return_80_20">[1]Scenarios!$G$53</definedName>
    <definedName name="Recent_Return_Current">[1]Scenarios!$B$25</definedName>
    <definedName name="Recent_Return_Proposed1">[1]Scenarios!$B$32</definedName>
    <definedName name="Recent_Return_Proposed2">[1]Scenarios!$B$39</definedName>
    <definedName name="Recent_Risk_40_60">[1]Scenarios!$H$25</definedName>
    <definedName name="Recent_Risk_50_50">[1]Scenarios!$H$32</definedName>
    <definedName name="Recent_Risk_60_40">[1]Scenarios!$H$39</definedName>
    <definedName name="Recent_Risk_70_30">[1]Scenarios!$H$46</definedName>
    <definedName name="Recent_Risk_80_20">[1]Scenarios!$H$53</definedName>
    <definedName name="Recent_Risk_Current">[1]Scenarios!$C$25</definedName>
    <definedName name="Recent_Risk_Proposed1">[1]Scenarios!$C$32</definedName>
    <definedName name="Recent_Risk_Proposed2">[1]Scenarios!$C$39</definedName>
    <definedName name="Sample1_Portfolio">'[1]ASSUMPTIONS &amp; INPUT'!$A$3</definedName>
    <definedName name="Sample2_Portfolio">'[1]ASSUMPTIONS &amp; INPUT'!$A$4</definedName>
    <definedName name="Scenario1_Return_40_60">[1]Scenarios!$G$21</definedName>
    <definedName name="Scenario1_Return_50_50">[1]Scenarios!$G$28</definedName>
    <definedName name="Scenario1_Return_60_40">[1]Scenarios!$G$35</definedName>
    <definedName name="Scenario1_Return_70_30">[1]Scenarios!$G$42</definedName>
    <definedName name="Scenario1_Return_80_20">[1]Scenarios!$G$49</definedName>
    <definedName name="Scenario1_Return_Current">[1]Scenarios!$B$21</definedName>
    <definedName name="Scenario1_Return_Proposed1">[1]Scenarios!$B$28</definedName>
    <definedName name="Scenario1_Return_Proposed2">[1]Scenarios!$B$35</definedName>
    <definedName name="Scenario1_Risk_40_60">[1]Scenarios!$H$21</definedName>
    <definedName name="Scenario1_Risk_50_50">[1]Scenarios!$H$28</definedName>
    <definedName name="Scenario1_Risk_60_40">[1]Scenarios!$H$35</definedName>
    <definedName name="Scenario1_Risk_70_30">[1]Scenarios!$H$42</definedName>
    <definedName name="Scenario1_Risk_80_20">[1]Scenarios!$H$49</definedName>
    <definedName name="Scenario1_Risk_Current">[1]Scenarios!$C$21</definedName>
    <definedName name="Scenario1_Risk_Proposed1">[1]Scenarios!$C$28</definedName>
    <definedName name="Scenario1_Risk_Proposed2">[1]Scenarios!$C$35</definedName>
    <definedName name="Scenario2_Return_40_60">[1]Scenarios!$G$22</definedName>
    <definedName name="Scenario2_Return_50_50">[1]Scenarios!$G$29</definedName>
    <definedName name="Scenario2_Return_60_40">[1]Scenarios!$G$36</definedName>
    <definedName name="Scenario2_Return_70_30">[1]Scenarios!$G$43</definedName>
    <definedName name="Scenario2_Return_80_20">[1]Scenarios!$G$50</definedName>
    <definedName name="Scenario2_Return_Current">[1]Scenarios!$B$22</definedName>
    <definedName name="Scenario2_Return_Proposed1">[1]Scenarios!$B$29</definedName>
    <definedName name="Scenario2_Return_Proposed2">[1]Scenarios!$B$36</definedName>
    <definedName name="Scenario2_Risk_40_60">[1]Scenarios!$H$22</definedName>
    <definedName name="Scenario2_Risk_50_50">[1]Scenarios!$H$29</definedName>
    <definedName name="Scenario2_Risk_60_40">[1]Scenarios!$H$36</definedName>
    <definedName name="Scenario2_Risk_70_30">[1]Scenarios!$H$43</definedName>
    <definedName name="Scenario2_Risk_80_20">[1]Scenarios!$H$50</definedName>
    <definedName name="Scenario2_Risk_Current">[1]Scenarios!$C$22</definedName>
    <definedName name="Scenario2_Risk_Proposed1">[1]Scenarios!$C$29</definedName>
    <definedName name="Scenario2_Risk_Proposed2">[1]Scenarios!$C$36</definedName>
    <definedName name="Scenario3_Return_40_60">[1]Scenarios!$G$23</definedName>
    <definedName name="Scenario3_Return_50_50">[1]Scenarios!$G$30</definedName>
    <definedName name="Scenario3_Return_60_40">[1]Scenarios!$G$37</definedName>
    <definedName name="Scenario3_Return_70_30">[1]Scenarios!$G$44</definedName>
    <definedName name="Scenario3_Return_80_20">[1]Scenarios!$G$51</definedName>
    <definedName name="Scenario3_Return_Current">[1]Scenarios!$B$23</definedName>
    <definedName name="Scenario3_Return_Proposed1">[1]Scenarios!$B$30</definedName>
    <definedName name="Scenario3_Return_Proposed2">[1]Scenarios!$B$37</definedName>
    <definedName name="Scenario3_Risk_40_60">[1]Scenarios!$H$23</definedName>
    <definedName name="Scenario3_Risk_50_50">[1]Scenarios!$H$30</definedName>
    <definedName name="Scenario3_Risk_60_40">[1]Scenarios!$H$37</definedName>
    <definedName name="Scenario3_Risk_70_30">[1]Scenarios!$H$44</definedName>
    <definedName name="Scenario3_Risk_80_20">[1]Scenarios!$H$51</definedName>
    <definedName name="Scenario3_Risk_Current">[1]Scenarios!$C$23</definedName>
    <definedName name="Scenario3_Risk_Proposed1">[1]Scenarios!$C$30</definedName>
    <definedName name="Scenario3_Risk_Proposed2">[1]Scenarios!$C$37</definedName>
    <definedName name="State_residence">'[1]ASSUMPTIONS &amp; INPUT'!$B$31</definedName>
    <definedName name="States">'[1]ASSUMPTIONS &amp; INPUT'!$B$62:$B$114</definedName>
    <definedName name="Taxable_FI_LT">'[1]ASSUMPTIONS &amp; INPUT'!$J$26</definedName>
    <definedName name="Taxable_FI_ST">'[1]ASSUMPTIONS &amp; INPUT'!$I$26</definedName>
    <definedName name="Taxable_FI_Turnover">'[1]ASSUMPTIONS &amp; INPUT'!$H$26</definedName>
    <definedName name="Var1_Model">'[1]VaR and ETL'!$B$4</definedName>
    <definedName name="Var2_Model">'[1]VaR and ETL'!$G$4</definedName>
    <definedName name="Var3_Model">'[1]VaR and ETL'!$L$4</definedName>
    <definedName name="Year_10_above_2_5_m1" localSheetId="0">'[1]Monte Carlo Simulation'!#REF!</definedName>
    <definedName name="Year_10_above_2_5_m1">'[1]Monte Carlo Simulation'!#REF!</definedName>
    <definedName name="Year_10_above_2_5_m2" localSheetId="0">'[1]Monte Carlo Simulation'!#REF!</definedName>
    <definedName name="Year_10_above_2_5_m2">'[1]Monte Carlo Simulation'!#REF!</definedName>
    <definedName name="Year_10_Above_2_5_m3" localSheetId="0">'[1]Monte Carlo Simulation'!#REF!</definedName>
    <definedName name="Year_10_Above_2_5_m3">'[1]Monte Carlo Simulation'!#REF!</definedName>
    <definedName name="Year_10_Below_2_5_m1" localSheetId="0">'[1]Monte Carlo Simulation'!#REF!</definedName>
    <definedName name="Year_10_Below_2_5_m1">'[1]Monte Carlo Simulation'!#REF!</definedName>
    <definedName name="Year_10_Below_2_5_m2" localSheetId="0">'[1]Monte Carlo Simulation'!#REF!</definedName>
    <definedName name="Year_10_Below_2_5_m2">'[1]Monte Carlo Simulation'!#REF!</definedName>
    <definedName name="Year_10_Below_2_5_m3" localSheetId="0">'[1]Monte Carlo Simulation'!#REF!</definedName>
    <definedName name="Year_10_Below_2_5_m3">'[1]Monte Carlo Simulation'!#REF!</definedName>
    <definedName name="Year_10_mean_m1" localSheetId="0">'[1]Monte Carlo Simulation'!#REF!</definedName>
    <definedName name="Year_10_mean_m1">'[1]Monte Carlo Simulation'!#REF!</definedName>
    <definedName name="Year_10_mean_m2" localSheetId="0">'[1]Monte Carlo Simulation'!#REF!</definedName>
    <definedName name="Year_10_mean_m2">'[1]Monte Carlo Simulation'!#REF!</definedName>
    <definedName name="Year_10_mean_m3" localSheetId="0">'[1]Monte Carlo Simulation'!#REF!</definedName>
    <definedName name="Year_10_mean_m3">'[1]Monte Carlo Simulation'!#REF!</definedName>
    <definedName name="Year_5_above_2_5_m1" localSheetId="0">'[1]Monte Carlo Simulation'!#REF!</definedName>
    <definedName name="Year_5_above_2_5_m1">'[1]Monte Carlo Simulation'!#REF!</definedName>
    <definedName name="Year_5_above_2_5_m2" localSheetId="0">'[1]Monte Carlo Simulation'!#REF!</definedName>
    <definedName name="Year_5_above_2_5_m2">'[1]Monte Carlo Simulation'!#REF!</definedName>
    <definedName name="Year_5_Above_2_5_m3" localSheetId="0">'[1]Monte Carlo Simulation'!#REF!</definedName>
    <definedName name="Year_5_Above_2_5_m3">'[1]Monte Carlo Simulation'!#REF!</definedName>
    <definedName name="Year_5_above_2_5_m4" localSheetId="0">'[1]Monte Carlo Simulation'!#REF!</definedName>
    <definedName name="Year_5_above_2_5_m4">'[1]Monte Carlo Simulation'!#REF!</definedName>
    <definedName name="Year_5_Below_2_5_m1" localSheetId="0">'[1]Monte Carlo Simulation'!#REF!</definedName>
    <definedName name="Year_5_Below_2_5_m1">'[1]Monte Carlo Simulation'!#REF!</definedName>
    <definedName name="Year_5_Below_2_5_m2" localSheetId="0">'[1]Monte Carlo Simulation'!#REF!</definedName>
    <definedName name="Year_5_Below_2_5_m2">'[1]Monte Carlo Simulation'!#REF!</definedName>
    <definedName name="Year_5_Below_2_5_m3" localSheetId="0">'[1]Monte Carlo Simulation'!#REF!</definedName>
    <definedName name="Year_5_Below_2_5_m3">'[1]Monte Carlo Simulation'!#REF!</definedName>
    <definedName name="Year_5_mean_m1" localSheetId="0">'[1]Monte Carlo Simulation'!#REF!</definedName>
    <definedName name="Year_5_mean_m1">'[1]Monte Carlo Simulation'!#REF!</definedName>
    <definedName name="Year_5_mean_m2" localSheetId="0">'[1]Monte Carlo Simulation'!#REF!</definedName>
    <definedName name="Year_5_mean_m2">'[1]Monte Carlo Simulation'!#REF!</definedName>
    <definedName name="Year_5_mean_m3" localSheetId="0">'[1]Monte Carlo Simulation'!#REF!</definedName>
    <definedName name="Year_5_mean_m3">'[1]Monte Carlo Simulation'!#REF!</definedName>
    <definedName name="year_6" localSheetId="0">'[1]Monte Carlo Simulation'!#REF!</definedName>
    <definedName name="year_6">'[1]Monte Carlo Simulation'!#REF!</definedName>
    <definedName name="Yes_No">'[1]ASSUMPTIONS &amp; INPUT'!$A$122:$A$124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/>
  <c r="C4" i="1"/>
  <c r="C3" i="1" s="1"/>
  <c r="J4" i="1"/>
  <c r="C9" i="1"/>
  <c r="J9" i="1"/>
  <c r="C11" i="1"/>
  <c r="J11" i="1"/>
  <c r="C13" i="1"/>
  <c r="J13" i="1"/>
  <c r="C16" i="1"/>
  <c r="J16" i="1"/>
  <c r="E18" i="1"/>
  <c r="H18" i="1"/>
  <c r="C19" i="1"/>
  <c r="C18" i="1" s="1"/>
  <c r="J19" i="1"/>
  <c r="J18" i="1" s="1"/>
  <c r="E21" i="1"/>
  <c r="H21" i="1"/>
  <c r="C22" i="1"/>
  <c r="C21" i="1" s="1"/>
  <c r="J22" i="1"/>
  <c r="J21" i="1" s="1"/>
  <c r="C24" i="1"/>
  <c r="J24" i="1"/>
  <c r="C27" i="1"/>
  <c r="E27" i="1"/>
  <c r="H27" i="1"/>
  <c r="J27" i="1"/>
  <c r="M30" i="1" l="1"/>
  <c r="C30" i="1"/>
  <c r="K30" i="1"/>
  <c r="J3" i="1"/>
  <c r="J30" i="1" s="1"/>
  <c r="D7" i="1" l="1"/>
  <c r="I8" i="1"/>
  <c r="D10" i="1"/>
  <c r="D9" i="1" s="1"/>
  <c r="I20" i="1"/>
  <c r="D23" i="1"/>
  <c r="D22" i="1" s="1"/>
  <c r="I5" i="1"/>
  <c r="D8" i="1"/>
  <c r="I14" i="1"/>
  <c r="I17" i="1"/>
  <c r="D20" i="1"/>
  <c r="D19" i="1" s="1"/>
  <c r="D18" i="1" s="1"/>
  <c r="D28" i="1"/>
  <c r="D27" i="1" s="1"/>
  <c r="I29" i="1"/>
  <c r="D26" i="1"/>
  <c r="I28" i="1"/>
  <c r="D5" i="1"/>
  <c r="I6" i="1"/>
  <c r="I12" i="1"/>
  <c r="D14" i="1"/>
  <c r="I15" i="1"/>
  <c r="D17" i="1"/>
  <c r="D16" i="1" s="1"/>
  <c r="I25" i="1"/>
  <c r="D29" i="1"/>
  <c r="D6" i="1"/>
  <c r="I7" i="1"/>
  <c r="I10" i="1"/>
  <c r="D12" i="1"/>
  <c r="D11" i="1" s="1"/>
  <c r="D15" i="1"/>
  <c r="I23" i="1"/>
  <c r="D25" i="1"/>
  <c r="D24" i="1" s="1"/>
  <c r="I26" i="1"/>
  <c r="F23" i="1" l="1"/>
  <c r="L23" i="1"/>
  <c r="I22" i="1"/>
  <c r="I21" i="1" s="1"/>
  <c r="L7" i="1"/>
  <c r="F7" i="1"/>
  <c r="G7" i="1" s="1"/>
  <c r="F6" i="1"/>
  <c r="G6" i="1" s="1"/>
  <c r="L6" i="1"/>
  <c r="L29" i="1"/>
  <c r="F29" i="1"/>
  <c r="G29" i="1" s="1"/>
  <c r="I13" i="1"/>
  <c r="L14" i="1"/>
  <c r="F14" i="1"/>
  <c r="L20" i="1"/>
  <c r="F20" i="1"/>
  <c r="I19" i="1"/>
  <c r="I18" i="1" s="1"/>
  <c r="F15" i="1"/>
  <c r="G15" i="1" s="1"/>
  <c r="L15" i="1"/>
  <c r="D4" i="1"/>
  <c r="D3" i="1" s="1"/>
  <c r="F26" i="1"/>
  <c r="G26" i="1" s="1"/>
  <c r="L26" i="1"/>
  <c r="D13" i="1"/>
  <c r="L28" i="1"/>
  <c r="F28" i="1"/>
  <c r="I27" i="1"/>
  <c r="I4" i="1"/>
  <c r="L5" i="1"/>
  <c r="F5" i="1"/>
  <c r="L8" i="1"/>
  <c r="F8" i="1"/>
  <c r="G8" i="1" s="1"/>
  <c r="L10" i="1"/>
  <c r="F10" i="1"/>
  <c r="I9" i="1"/>
  <c r="I24" i="1"/>
  <c r="F25" i="1"/>
  <c r="L25" i="1"/>
  <c r="F12" i="1"/>
  <c r="I11" i="1"/>
  <c r="L12" i="1"/>
  <c r="I16" i="1"/>
  <c r="L17" i="1"/>
  <c r="F17" i="1"/>
  <c r="D21" i="1"/>
  <c r="F19" i="1" l="1"/>
  <c r="F18" i="1" s="1"/>
  <c r="G20" i="1"/>
  <c r="G19" i="1" s="1"/>
  <c r="G18" i="1" s="1"/>
  <c r="G12" i="1"/>
  <c r="G11" i="1" s="1"/>
  <c r="F11" i="1"/>
  <c r="G14" i="1"/>
  <c r="G13" i="1" s="1"/>
  <c r="F13" i="1"/>
  <c r="F9" i="1"/>
  <c r="G10" i="1"/>
  <c r="G9" i="1" s="1"/>
  <c r="G5" i="1"/>
  <c r="G4" i="1" s="1"/>
  <c r="F4" i="1"/>
  <c r="F27" i="1"/>
  <c r="G28" i="1"/>
  <c r="G27" i="1" s="1"/>
  <c r="G25" i="1"/>
  <c r="G24" i="1" s="1"/>
  <c r="F24" i="1"/>
  <c r="L30" i="1"/>
  <c r="D30" i="1"/>
  <c r="G17" i="1"/>
  <c r="G16" i="1" s="1"/>
  <c r="F16" i="1"/>
  <c r="I3" i="1"/>
  <c r="I30" i="1" s="1"/>
  <c r="F22" i="1"/>
  <c r="F21" i="1" s="1"/>
  <c r="G23" i="1"/>
  <c r="G22" i="1" s="1"/>
  <c r="G21" i="1" s="1"/>
  <c r="G3" i="1" l="1"/>
  <c r="G30" i="1" s="1"/>
  <c r="F3" i="1"/>
  <c r="F30" i="1" s="1"/>
</calcChain>
</file>

<file path=xl/sharedStrings.xml><?xml version="1.0" encoding="utf-8"?>
<sst xmlns="http://schemas.openxmlformats.org/spreadsheetml/2006/main" count="56" uniqueCount="50">
  <si>
    <t>TOTAL PORTFOLIO VALUE</t>
  </si>
  <si>
    <t>US Short Duration Treasury Bonds (SHV)</t>
  </si>
  <si>
    <t>SHV</t>
  </si>
  <si>
    <t>Cash</t>
  </si>
  <si>
    <t>$</t>
  </si>
  <si>
    <t>CASH AND EQUIVALENTS</t>
  </si>
  <si>
    <t>Intermediate Treasury Fund (IEF)</t>
  </si>
  <si>
    <t>IEF</t>
  </si>
  <si>
    <t>Total Return Bond (TOTL)</t>
  </si>
  <si>
    <t>TOTL</t>
  </si>
  <si>
    <t>Taxable Fixed Income</t>
  </si>
  <si>
    <t>CMF/MUB</t>
  </si>
  <si>
    <t>Non-Taxable Fixed Income</t>
  </si>
  <si>
    <t>X</t>
  </si>
  <si>
    <t>FIXED INCOME</t>
  </si>
  <si>
    <t>EMLC</t>
  </si>
  <si>
    <t>Total Return Bond (GIBIX)</t>
  </si>
  <si>
    <t>GIBIX</t>
  </si>
  <si>
    <t>Opportunistic Yield</t>
  </si>
  <si>
    <t>ALTERNATIVES</t>
  </si>
  <si>
    <t>IEMG</t>
  </si>
  <si>
    <t>Emerging Market Equity</t>
  </si>
  <si>
    <t>EFAV</t>
  </si>
  <si>
    <t>VEA</t>
  </si>
  <si>
    <t xml:space="preserve"> </t>
  </si>
  <si>
    <t>International Equity</t>
  </si>
  <si>
    <t>VBR</t>
  </si>
  <si>
    <t>US Small Cap Equity</t>
  </si>
  <si>
    <t>IWR</t>
  </si>
  <si>
    <t>US Mid Cap Equity</t>
  </si>
  <si>
    <t>Healthcare (XLV)</t>
  </si>
  <si>
    <t>XLV</t>
  </si>
  <si>
    <t>Tech/Biotech (QQQ)</t>
  </si>
  <si>
    <t>QQQ</t>
  </si>
  <si>
    <t>US Large Cap Value (IVE)</t>
  </si>
  <si>
    <t>IVE</t>
  </si>
  <si>
    <t>US Large Cap Growth (IVW)</t>
  </si>
  <si>
    <t>IVW</t>
  </si>
  <si>
    <t>US Large Cap Equity</t>
  </si>
  <si>
    <t>EQUITIES</t>
  </si>
  <si>
    <t>Expense Ratio</t>
  </si>
  <si>
    <t>Yield ($)</t>
  </si>
  <si>
    <t>Yield (%)</t>
  </si>
  <si>
    <t>Recommended Allocation %</t>
  </si>
  <si>
    <t>Recommended Allocation $</t>
  </si>
  <si>
    <t>Change %</t>
  </si>
  <si>
    <t>Change $</t>
  </si>
  <si>
    <t>Current Allocation %</t>
  </si>
  <si>
    <t>Current Allocation $</t>
  </si>
  <si>
    <t>ASSET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</si>
</sst>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Helvetica"/>
    </font>
    <font>
      <sz val="10"/>
      <color rgb="FF008000"/>
      <name val="Helvetica"/>
    </font>
    <font>
      <b/>
      <sz val="10"/>
      <color rgb="FF008000"/>
      <name val="Helvetica"/>
    </font>
    <font>
      <b/>
      <sz val="10"/>
      <color rgb="FF000000"/>
      <name val="Helvetica"/>
    </font>
    <font>
      <b/>
      <sz val="10"/>
      <color theme="1"/>
      <name val="Helvetica"/>
    </font>
    <font>
      <b/>
      <sz val="10"/>
      <name val="Helvetica"/>
    </font>
    <font>
      <sz val="10"/>
      <name val="Helvetica"/>
    </font>
    <font>
      <sz val="10"/>
      <color rgb="FF0000FF"/>
      <name val="Helvetica"/>
    </font>
    <font>
      <b/>
      <sz val="10"/>
      <color theme="0"/>
      <name val="Helvetica"/>
    </font>
    <font>
      <i/>
      <sz val="10"/>
      <color indexed="8"/>
      <name val="Helvetica"/>
    </font>
    <font>
      <i/>
      <sz val="10"/>
      <name val="Helvetica"/>
    </font>
    <font>
      <sz val="10"/>
      <color indexed="8"/>
      <name val="Helvetica"/>
    </font>
    <font>
      <sz val="10"/>
      <color rgb="FFFF0000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 applyFont="1"/>
    <xf numFmtId="9" fontId="2" fillId="0" borderId="0" xfId="2" applyNumberFormat="1" applyFont="1"/>
    <xf numFmtId="38" fontId="2" fillId="0" borderId="0" xfId="2" applyNumberFormat="1" applyFont="1"/>
    <xf numFmtId="10" fontId="2" fillId="0" borderId="0" xfId="1" applyNumberFormat="1" applyFont="1"/>
    <xf numFmtId="0" fontId="2" fillId="2" borderId="0" xfId="2" applyFont="1" applyFill="1"/>
    <xf numFmtId="0" fontId="3" fillId="0" borderId="0" xfId="2" applyFont="1"/>
    <xf numFmtId="10" fontId="2" fillId="2" borderId="0" xfId="1" applyNumberFormat="1" applyFont="1" applyFill="1"/>
    <xf numFmtId="0" fontId="4" fillId="0" borderId="0" xfId="2" applyFont="1"/>
    <xf numFmtId="0" fontId="5" fillId="0" borderId="0" xfId="2" applyFont="1"/>
    <xf numFmtId="10" fontId="6" fillId="0" borderId="0" xfId="1" applyNumberFormat="1" applyFont="1"/>
    <xf numFmtId="164" fontId="2" fillId="0" borderId="0" xfId="2" applyNumberFormat="1" applyFont="1"/>
    <xf numFmtId="164" fontId="2" fillId="2" borderId="0" xfId="2" applyNumberFormat="1" applyFont="1" applyFill="1"/>
    <xf numFmtId="164" fontId="7" fillId="2" borderId="0" xfId="3" applyNumberFormat="1" applyFont="1" applyFill="1" applyBorder="1" applyAlignment="1">
      <alignment horizontal="right"/>
    </xf>
    <xf numFmtId="9" fontId="7" fillId="2" borderId="0" xfId="4" applyFont="1" applyFill="1" applyBorder="1" applyAlignment="1">
      <alignment horizontal="center"/>
    </xf>
    <xf numFmtId="0" fontId="7" fillId="2" borderId="0" xfId="2" applyFont="1" applyFill="1" applyAlignment="1">
      <alignment horizontal="left"/>
    </xf>
    <xf numFmtId="10" fontId="7" fillId="3" borderId="0" xfId="4" applyNumberFormat="1" applyFont="1" applyFill="1" applyBorder="1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0" fontId="7" fillId="3" borderId="0" xfId="1" applyNumberFormat="1" applyFont="1" applyFill="1" applyBorder="1" applyAlignment="1">
      <alignment horizontal="center"/>
    </xf>
    <xf numFmtId="164" fontId="7" fillId="3" borderId="0" xfId="2" applyNumberFormat="1" applyFont="1" applyFill="1" applyAlignment="1">
      <alignment horizontal="right"/>
    </xf>
    <xf numFmtId="10" fontId="7" fillId="2" borderId="0" xfId="4" applyNumberFormat="1" applyFont="1" applyFill="1" applyBorder="1" applyAlignment="1">
      <alignment horizontal="center"/>
    </xf>
    <xf numFmtId="6" fontId="7" fillId="3" borderId="0" xfId="2" applyNumberFormat="1" applyFont="1" applyFill="1"/>
    <xf numFmtId="6" fontId="7" fillId="3" borderId="0" xfId="2" applyNumberFormat="1" applyFont="1" applyFill="1" applyAlignment="1">
      <alignment horizontal="right"/>
    </xf>
    <xf numFmtId="0" fontId="7" fillId="3" borderId="0" xfId="2" applyFont="1" applyFill="1" applyAlignment="1">
      <alignment horizontal="left"/>
    </xf>
    <xf numFmtId="10" fontId="8" fillId="2" borderId="1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2" fillId="2" borderId="1" xfId="3" applyNumberFormat="1" applyFont="1" applyFill="1" applyBorder="1" applyAlignment="1">
      <alignment horizontal="right"/>
    </xf>
    <xf numFmtId="10" fontId="2" fillId="2" borderId="0" xfId="4" applyNumberFormat="1" applyFont="1" applyFill="1" applyBorder="1" applyAlignment="1">
      <alignment horizontal="center"/>
    </xf>
    <xf numFmtId="10" fontId="2" fillId="2" borderId="1" xfId="4" applyNumberFormat="1" applyFont="1" applyFill="1" applyBorder="1" applyAlignment="1">
      <alignment horizontal="center"/>
    </xf>
    <xf numFmtId="6" fontId="8" fillId="2" borderId="1" xfId="3" applyNumberFormat="1" applyFont="1" applyFill="1" applyBorder="1" applyAlignment="1"/>
    <xf numFmtId="6" fontId="8" fillId="2" borderId="1" xfId="3" applyNumberFormat="1" applyFont="1" applyFill="1" applyBorder="1" applyAlignment="1">
      <alignment horizontal="right"/>
    </xf>
    <xf numFmtId="0" fontId="8" fillId="4" borderId="1" xfId="2" applyFont="1" applyFill="1" applyBorder="1" applyAlignment="1">
      <alignment horizontal="left" indent="2"/>
    </xf>
    <xf numFmtId="10" fontId="8" fillId="2" borderId="0" xfId="4" applyNumberFormat="1" applyFont="1" applyFill="1" applyBorder="1" applyAlignment="1">
      <alignment horizontal="center"/>
    </xf>
    <xf numFmtId="164" fontId="8" fillId="2" borderId="0" xfId="4" applyNumberFormat="1" applyFont="1" applyFill="1" applyBorder="1" applyAlignment="1">
      <alignment horizontal="center"/>
    </xf>
    <xf numFmtId="164" fontId="2" fillId="2" borderId="0" xfId="3" applyNumberFormat="1" applyFont="1" applyFill="1" applyBorder="1" applyAlignment="1">
      <alignment horizontal="right"/>
    </xf>
    <xf numFmtId="6" fontId="9" fillId="2" borderId="0" xfId="3" applyNumberFormat="1" applyFont="1" applyFill="1" applyBorder="1" applyAlignment="1"/>
    <xf numFmtId="6" fontId="8" fillId="2" borderId="0" xfId="3" applyNumberFormat="1" applyFont="1" applyFill="1" applyBorder="1" applyAlignment="1">
      <alignment horizontal="right"/>
    </xf>
    <xf numFmtId="0" fontId="8" fillId="4" borderId="0" xfId="2" applyFont="1" applyFill="1" applyAlignment="1">
      <alignment horizontal="left" indent="2"/>
    </xf>
    <xf numFmtId="10" fontId="10" fillId="5" borderId="0" xfId="4" applyNumberFormat="1" applyFont="1" applyFill="1" applyBorder="1" applyAlignment="1">
      <alignment horizontal="center"/>
    </xf>
    <xf numFmtId="164" fontId="10" fillId="5" borderId="0" xfId="3" applyNumberFormat="1" applyFont="1" applyFill="1" applyBorder="1" applyAlignment="1">
      <alignment horizontal="right"/>
    </xf>
    <xf numFmtId="10" fontId="10" fillId="2" borderId="0" xfId="1" applyNumberFormat="1" applyFont="1" applyFill="1" applyBorder="1" applyAlignment="1">
      <alignment horizontal="center"/>
    </xf>
    <xf numFmtId="10" fontId="10" fillId="5" borderId="0" xfId="1" applyNumberFormat="1" applyFont="1" applyFill="1" applyBorder="1" applyAlignment="1">
      <alignment horizontal="center"/>
    </xf>
    <xf numFmtId="6" fontId="10" fillId="5" borderId="0" xfId="3" applyNumberFormat="1" applyFont="1" applyFill="1" applyBorder="1" applyAlignment="1"/>
    <xf numFmtId="10" fontId="10" fillId="2" borderId="0" xfId="4" applyNumberFormat="1" applyFont="1" applyFill="1" applyBorder="1" applyAlignment="1">
      <alignment horizontal="center"/>
    </xf>
    <xf numFmtId="6" fontId="10" fillId="5" borderId="0" xfId="3" applyNumberFormat="1" applyFont="1" applyFill="1" applyBorder="1" applyAlignment="1">
      <alignment horizontal="right"/>
    </xf>
    <xf numFmtId="0" fontId="10" fillId="5" borderId="0" xfId="2" applyFont="1" applyFill="1" applyAlignment="1">
      <alignment horizontal="left"/>
    </xf>
    <xf numFmtId="164" fontId="8" fillId="2" borderId="0" xfId="3" applyNumberFormat="1" applyFont="1" applyFill="1" applyBorder="1" applyAlignment="1">
      <alignment horizontal="right"/>
    </xf>
    <xf numFmtId="6" fontId="8" fillId="2" borderId="0" xfId="3" applyNumberFormat="1" applyFont="1" applyFill="1" applyBorder="1" applyAlignment="1"/>
    <xf numFmtId="0" fontId="8" fillId="2" borderId="0" xfId="2" applyFont="1" applyFill="1" applyAlignment="1">
      <alignment horizontal="left" indent="2"/>
    </xf>
    <xf numFmtId="10" fontId="2" fillId="6" borderId="0" xfId="4" applyNumberFormat="1" applyFont="1" applyFill="1" applyBorder="1" applyAlignment="1">
      <alignment horizontal="center"/>
    </xf>
    <xf numFmtId="164" fontId="2" fillId="6" borderId="0" xfId="4" applyNumberFormat="1" applyFont="1" applyFill="1" applyBorder="1" applyAlignment="1">
      <alignment horizontal="center"/>
    </xf>
    <xf numFmtId="164" fontId="2" fillId="6" borderId="0" xfId="3" applyNumberFormat="1" applyFont="1" applyFill="1" applyBorder="1" applyAlignment="1">
      <alignment horizontal="right"/>
    </xf>
    <xf numFmtId="6" fontId="2" fillId="6" borderId="0" xfId="3" applyNumberFormat="1" applyFont="1" applyFill="1" applyBorder="1" applyAlignment="1">
      <alignment horizontal="right"/>
    </xf>
    <xf numFmtId="0" fontId="11" fillId="6" borderId="0" xfId="2" applyFont="1" applyFill="1" applyAlignment="1">
      <alignment horizontal="left"/>
    </xf>
    <xf numFmtId="6" fontId="2" fillId="2" borderId="0" xfId="3" applyNumberFormat="1" applyFont="1" applyFill="1" applyBorder="1" applyAlignment="1"/>
    <xf numFmtId="0" fontId="8" fillId="2" borderId="0" xfId="2" applyFont="1" applyFill="1"/>
    <xf numFmtId="164" fontId="2" fillId="2" borderId="0" xfId="4" applyNumberFormat="1" applyFont="1" applyFill="1" applyBorder="1" applyAlignment="1">
      <alignment horizontal="center"/>
    </xf>
    <xf numFmtId="10" fontId="2" fillId="6" borderId="0" xfId="1" applyNumberFormat="1" applyFont="1" applyFill="1" applyBorder="1" applyAlignment="1">
      <alignment horizontal="center"/>
    </xf>
    <xf numFmtId="6" fontId="8" fillId="6" borderId="0" xfId="3" applyNumberFormat="1" applyFont="1" applyFill="1" applyBorder="1" applyAlignment="1">
      <alignment horizontal="right"/>
    </xf>
    <xf numFmtId="0" fontId="12" fillId="6" borderId="0" xfId="2" applyFont="1" applyFill="1" applyAlignment="1">
      <alignment horizontal="left"/>
    </xf>
    <xf numFmtId="10" fontId="8" fillId="6" borderId="0" xfId="4" applyNumberFormat="1" applyFont="1" applyFill="1" applyBorder="1" applyAlignment="1">
      <alignment horizontal="center"/>
    </xf>
    <xf numFmtId="164" fontId="8" fillId="6" borderId="0" xfId="3" applyNumberFormat="1" applyFont="1" applyFill="1" applyBorder="1" applyAlignment="1">
      <alignment horizontal="right"/>
    </xf>
    <xf numFmtId="0" fontId="2" fillId="4" borderId="0" xfId="2" applyFont="1" applyFill="1" applyAlignment="1">
      <alignment horizontal="left" indent="2"/>
    </xf>
    <xf numFmtId="0" fontId="13" fillId="4" borderId="0" xfId="2" applyFont="1" applyFill="1" applyAlignment="1">
      <alignment horizontal="left" indent="2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0" fillId="7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  <xf numFmtId="0" fontId="10" fillId="7" borderId="0" xfId="2" applyFont="1" applyFill="1" applyAlignment="1">
      <alignment horizontal="center" vertical="center"/>
    </xf>
    <xf numFmtId="9" fontId="10" fillId="2" borderId="0" xfId="3" applyNumberFormat="1" applyFont="1" applyFill="1" applyBorder="1" applyAlignment="1">
      <alignment horizontal="center" vertical="center" wrapText="1"/>
    </xf>
    <xf numFmtId="9" fontId="10" fillId="7" borderId="0" xfId="3" applyNumberFormat="1" applyFont="1" applyFill="1" applyBorder="1" applyAlignment="1">
      <alignment horizontal="center" vertical="center" wrapText="1"/>
    </xf>
    <xf numFmtId="0" fontId="10" fillId="7" borderId="0" xfId="2" applyFont="1" applyFill="1" applyAlignment="1">
      <alignment horizontal="left" vertical="center"/>
    </xf>
    <xf numFmtId="9" fontId="2" fillId="2" borderId="0" xfId="2" applyNumberFormat="1" applyFont="1" applyFill="1"/>
    <xf numFmtId="38" fontId="2" fillId="2" borderId="0" xfId="2" applyNumberFormat="1" applyFont="1" applyFill="1"/>
    <xf numFmtId="3" fontId="14" fillId="2" borderId="0" xfId="2" applyNumberFormat="1" applyFont="1" applyFill="1"/>
    <xf numFmtId="0" fontId="3" fillId="2" borderId="0" xfId="2" applyFont="1" applyFill="1"/>
    <xf numFmtId="0" fontId="8" fillId="8" borderId="0" xfId="0" applyFont="1" applyFill="1"/>
  </cellXfs>
  <cellStyles count="5">
    <cellStyle name="Currency 2" xfId="3" xr:uid="{3D50D18F-04E1-4F9D-A415-D0C76E2F57E1}"/>
    <cellStyle name="Normal" xfId="0" builtinId="0"/>
    <cellStyle name="Normal 2 2" xfId="2" xr:uid="{445024E5-29E3-4957-8964-7402B5DC1919}"/>
    <cellStyle name="Percent" xfId="1" builtinId="5"/>
    <cellStyle name="Percent 2 2" xfId="4" xr:uid="{BED1E35A-FD85-4F74-9774-1874B9C71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5598800.sharepoint.com/Users/sandrawong/Library/Application%20Support/Microsoft/Office/Office%202011%20AutoRecovery/krauthamer%20allocation%20analysis%2011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5598800.sharepoint.com/Users/sandrawong/Downloads/Moore/Scenario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Instructions"/>
      <sheetName val="returns"/>
      <sheetName val="ASSUMPTIONS &amp; INPUT"/>
      <sheetName val="EFA"/>
      <sheetName val="Gross Model Returns"/>
      <sheetName val="Net Model REturns"/>
      <sheetName val="Monte Carlo Simulation"/>
      <sheetName val="Historical Time Period Overview"/>
      <sheetName val="Return Distrn - &quot;Other&quot; Ptfl"/>
      <sheetName val="Return Distrn - Model"/>
      <sheetName val="VaR and ETL"/>
      <sheetName val="Cash Flows-Full History"/>
      <sheetName val="Cash Flows-Full History 2"/>
      <sheetName val="Cash Flows-Spending Variations"/>
      <sheetName val="Cash Flow Presentation"/>
      <sheetName val="Correlations table"/>
      <sheetName val="annual returns"/>
      <sheetName val="Scenarios"/>
      <sheetName val="Correlations"/>
      <sheetName val="Covariance"/>
    </sheetNames>
    <sheetDataSet>
      <sheetData sheetId="0" refreshError="1"/>
      <sheetData sheetId="1" refreshError="1"/>
      <sheetData sheetId="2" refreshError="1">
        <row r="2">
          <cell r="A2" t="str">
            <v>Current Portfolio</v>
          </cell>
        </row>
        <row r="3">
          <cell r="A3" t="str">
            <v>Recommended Portfolio</v>
          </cell>
        </row>
        <row r="4">
          <cell r="A4" t="str">
            <v>Alternative Portfolio</v>
          </cell>
        </row>
        <row r="6">
          <cell r="A6" t="str">
            <v>60% Fixed Income</v>
          </cell>
        </row>
        <row r="7">
          <cell r="A7" t="str">
            <v>50% Fixed Income</v>
          </cell>
        </row>
        <row r="8">
          <cell r="A8" t="str">
            <v>40% Fixed Income</v>
          </cell>
        </row>
        <row r="9">
          <cell r="A9" t="str">
            <v>30% Fixed Income</v>
          </cell>
        </row>
        <row r="10">
          <cell r="A10" t="str">
            <v>20% Fixed Income</v>
          </cell>
        </row>
        <row r="12">
          <cell r="B12">
            <v>7.3650000000000002</v>
          </cell>
        </row>
        <row r="13">
          <cell r="B13" t="str">
            <v>Jan 1988-Sept 2012</v>
          </cell>
          <cell r="F13">
            <v>0.01</v>
          </cell>
        </row>
        <row r="16">
          <cell r="B16" t="str">
            <v>$ Distribution</v>
          </cell>
        </row>
        <row r="17">
          <cell r="B17">
            <v>0</v>
          </cell>
          <cell r="F17">
            <v>0</v>
          </cell>
        </row>
        <row r="18">
          <cell r="B18">
            <v>0</v>
          </cell>
        </row>
        <row r="19">
          <cell r="B19">
            <v>0</v>
          </cell>
        </row>
        <row r="24">
          <cell r="H24">
            <v>0.3</v>
          </cell>
          <cell r="I24">
            <v>0.5</v>
          </cell>
          <cell r="J24">
            <v>0.5</v>
          </cell>
        </row>
        <row r="25">
          <cell r="B25">
            <v>0.02</v>
          </cell>
          <cell r="H25">
            <v>0.1</v>
          </cell>
        </row>
        <row r="26">
          <cell r="H26">
            <v>0.2</v>
          </cell>
          <cell r="I26">
            <v>0.5</v>
          </cell>
          <cell r="J26">
            <v>0.5</v>
          </cell>
        </row>
        <row r="27">
          <cell r="H27">
            <v>0.2</v>
          </cell>
          <cell r="I27">
            <v>0.5</v>
          </cell>
          <cell r="J27">
            <v>0.5</v>
          </cell>
        </row>
        <row r="28">
          <cell r="B28">
            <v>0.35</v>
          </cell>
          <cell r="H28">
            <v>1</v>
          </cell>
          <cell r="I28">
            <v>1</v>
          </cell>
          <cell r="J28">
            <v>0</v>
          </cell>
        </row>
        <row r="29">
          <cell r="B29">
            <v>1.4500000000000001E-2</v>
          </cell>
        </row>
        <row r="30">
          <cell r="B30">
            <v>0.15</v>
          </cell>
        </row>
        <row r="31">
          <cell r="B31" t="str">
            <v>CA</v>
          </cell>
        </row>
        <row r="32">
          <cell r="B32">
            <v>0</v>
          </cell>
        </row>
        <row r="33">
          <cell r="B33">
            <v>0.42495000000000005</v>
          </cell>
        </row>
        <row r="34">
          <cell r="B34">
            <v>0.22905</v>
          </cell>
        </row>
        <row r="35">
          <cell r="B35">
            <v>0.37597500000000006</v>
          </cell>
        </row>
        <row r="62">
          <cell r="B62" t="str">
            <v>AL</v>
          </cell>
        </row>
        <row r="63">
          <cell r="B63" t="str">
            <v>AK</v>
          </cell>
        </row>
        <row r="64">
          <cell r="B64" t="str">
            <v>AZ</v>
          </cell>
        </row>
        <row r="65">
          <cell r="B65" t="str">
            <v>AR</v>
          </cell>
        </row>
        <row r="66">
          <cell r="B66" t="str">
            <v>CA</v>
          </cell>
        </row>
        <row r="67">
          <cell r="B67" t="str">
            <v>CO</v>
          </cell>
        </row>
        <row r="68">
          <cell r="B68" t="str">
            <v>CT</v>
          </cell>
        </row>
        <row r="69">
          <cell r="B69" t="str">
            <v>DE</v>
          </cell>
        </row>
        <row r="70">
          <cell r="B70" t="str">
            <v>DC</v>
          </cell>
        </row>
        <row r="71">
          <cell r="B71" t="str">
            <v>FL</v>
          </cell>
        </row>
        <row r="72">
          <cell r="B72" t="str">
            <v>GA</v>
          </cell>
        </row>
        <row r="73">
          <cell r="B73" t="str">
            <v>HI</v>
          </cell>
        </row>
        <row r="74">
          <cell r="B74" t="str">
            <v>ID</v>
          </cell>
        </row>
        <row r="75">
          <cell r="B75" t="str">
            <v>IL</v>
          </cell>
        </row>
        <row r="76">
          <cell r="B76" t="str">
            <v>IN</v>
          </cell>
        </row>
        <row r="77">
          <cell r="B77" t="str">
            <v>IA</v>
          </cell>
        </row>
        <row r="78">
          <cell r="B78" t="str">
            <v>KS</v>
          </cell>
        </row>
        <row r="79">
          <cell r="B79" t="str">
            <v>KY</v>
          </cell>
        </row>
        <row r="80">
          <cell r="B80" t="str">
            <v>LA</v>
          </cell>
        </row>
        <row r="81">
          <cell r="B81" t="str">
            <v>ME</v>
          </cell>
        </row>
        <row r="82">
          <cell r="B82" t="str">
            <v>MD</v>
          </cell>
        </row>
        <row r="83">
          <cell r="B83" t="str">
            <v>MA</v>
          </cell>
        </row>
        <row r="84">
          <cell r="B84" t="str">
            <v>MI</v>
          </cell>
        </row>
        <row r="85">
          <cell r="B85" t="str">
            <v>MN</v>
          </cell>
        </row>
        <row r="86">
          <cell r="B86" t="str">
            <v>MS</v>
          </cell>
        </row>
        <row r="87">
          <cell r="B87" t="str">
            <v>MO</v>
          </cell>
        </row>
        <row r="88">
          <cell r="B88" t="str">
            <v>MT</v>
          </cell>
        </row>
        <row r="89">
          <cell r="B89" t="str">
            <v>NE</v>
          </cell>
        </row>
        <row r="90">
          <cell r="B90" t="str">
            <v>NV</v>
          </cell>
        </row>
        <row r="91">
          <cell r="B91" t="str">
            <v>NH</v>
          </cell>
        </row>
        <row r="92">
          <cell r="B92" t="str">
            <v>NJ</v>
          </cell>
        </row>
        <row r="93">
          <cell r="B93" t="str">
            <v>NM</v>
          </cell>
        </row>
        <row r="94">
          <cell r="B94" t="str">
            <v>NY</v>
          </cell>
        </row>
        <row r="95">
          <cell r="B95" t="str">
            <v>NC</v>
          </cell>
        </row>
        <row r="96">
          <cell r="B96" t="str">
            <v>ND</v>
          </cell>
        </row>
        <row r="97">
          <cell r="B97" t="str">
            <v>OH</v>
          </cell>
        </row>
        <row r="98">
          <cell r="B98" t="str">
            <v>OK</v>
          </cell>
        </row>
        <row r="99">
          <cell r="B99" t="str">
            <v>OR</v>
          </cell>
        </row>
        <row r="100">
          <cell r="B100" t="str">
            <v>PA</v>
          </cell>
        </row>
        <row r="101">
          <cell r="B101" t="str">
            <v>RI</v>
          </cell>
        </row>
        <row r="102">
          <cell r="B102" t="str">
            <v>SC</v>
          </cell>
        </row>
        <row r="103">
          <cell r="B103" t="str">
            <v>SD</v>
          </cell>
        </row>
        <row r="104">
          <cell r="B104" t="str">
            <v>TN</v>
          </cell>
        </row>
        <row r="105">
          <cell r="B105" t="str">
            <v>TX</v>
          </cell>
        </row>
        <row r="106">
          <cell r="B106" t="str">
            <v>UT</v>
          </cell>
        </row>
        <row r="107">
          <cell r="B107" t="str">
            <v>VT</v>
          </cell>
        </row>
        <row r="108">
          <cell r="B108" t="str">
            <v>VA</v>
          </cell>
        </row>
        <row r="109">
          <cell r="B109" t="str">
            <v>WA</v>
          </cell>
        </row>
        <row r="110">
          <cell r="B110" t="str">
            <v>WV</v>
          </cell>
        </row>
        <row r="111">
          <cell r="B111" t="str">
            <v>WI</v>
          </cell>
        </row>
        <row r="112">
          <cell r="B112" t="str">
            <v>WY</v>
          </cell>
        </row>
        <row r="113">
          <cell r="B113" t="str">
            <v>NYC</v>
          </cell>
        </row>
        <row r="114">
          <cell r="B114" t="str">
            <v>None</v>
          </cell>
        </row>
        <row r="123">
          <cell r="A123" t="str">
            <v>Yes</v>
          </cell>
        </row>
        <row r="124">
          <cell r="A124" t="str">
            <v>No</v>
          </cell>
        </row>
      </sheetData>
      <sheetData sheetId="3" refreshError="1"/>
      <sheetData sheetId="4" refreshError="1"/>
      <sheetData sheetId="5" refreshError="1"/>
      <sheetData sheetId="6" refreshError="1">
        <row r="2">
          <cell r="A2" t="str">
            <v>Current Portfolio</v>
          </cell>
          <cell r="C2" t="str">
            <v>60/40 Investor</v>
          </cell>
          <cell r="E2" t="str">
            <v>40/60 Investor</v>
          </cell>
        </row>
      </sheetData>
      <sheetData sheetId="7" refreshError="1"/>
      <sheetData sheetId="8" refreshError="1"/>
      <sheetData sheetId="9" refreshError="1"/>
      <sheetData sheetId="10" refreshError="1">
        <row r="4">
          <cell r="B4" t="str">
            <v>Current Portfolio</v>
          </cell>
          <cell r="G4" t="str">
            <v>Proposed Portfolio 1</v>
          </cell>
          <cell r="L4" t="str">
            <v>Proposed Portfolio 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1">
          <cell r="B21">
            <v>-0.14915828838816003</v>
          </cell>
          <cell r="C21">
            <v>0.16604547492364261</v>
          </cell>
          <cell r="G21">
            <v>-7.4353413979157651E-2</v>
          </cell>
          <cell r="H21">
            <v>8.5065092238465478E-2</v>
          </cell>
        </row>
        <row r="22">
          <cell r="B22">
            <v>-6.9699693762959064E-2</v>
          </cell>
          <cell r="C22">
            <v>0.11993638103256793</v>
          </cell>
          <cell r="G22">
            <v>-1.3160883155044658E-2</v>
          </cell>
          <cell r="H22">
            <v>6.0511924461083465E-2</v>
          </cell>
        </row>
        <row r="23">
          <cell r="B23">
            <v>-0.26068151998865235</v>
          </cell>
          <cell r="C23">
            <v>0.18838882331952095</v>
          </cell>
          <cell r="G23">
            <v>-0.13240299018669979</v>
          </cell>
          <cell r="H23">
            <v>0.11337854017638009</v>
          </cell>
        </row>
        <row r="24">
          <cell r="B24">
            <v>8.3457108656293758E-2</v>
          </cell>
          <cell r="C24">
            <v>0.11219380408342045</v>
          </cell>
          <cell r="G24">
            <v>5.5782147208359396E-2</v>
          </cell>
          <cell r="H24">
            <v>6.1215166079296432E-2</v>
          </cell>
        </row>
        <row r="25">
          <cell r="B25">
            <v>8.2301119492016864E-2</v>
          </cell>
          <cell r="C25">
            <v>0.12313399296206798</v>
          </cell>
          <cell r="G25">
            <v>6.9178987521551674E-2</v>
          </cell>
          <cell r="H25">
            <v>7.0746677524992752E-2</v>
          </cell>
        </row>
        <row r="28">
          <cell r="B28">
            <v>-0.1011107915121892</v>
          </cell>
          <cell r="C28">
            <v>0.11096632975553693</v>
          </cell>
          <cell r="G28">
            <v>-0.1011107915121892</v>
          </cell>
          <cell r="H28">
            <v>0.11096632975553693</v>
          </cell>
        </row>
        <row r="29">
          <cell r="B29">
            <v>-3.0142729740355201E-2</v>
          </cell>
          <cell r="C29">
            <v>7.9165682062325396E-2</v>
          </cell>
          <cell r="G29">
            <v>-3.0142729740355201E-2</v>
          </cell>
          <cell r="H29">
            <v>7.9165682062325396E-2</v>
          </cell>
        </row>
        <row r="30">
          <cell r="B30">
            <v>-0.17462701786407409</v>
          </cell>
          <cell r="C30">
            <v>0.13726109788234148</v>
          </cell>
          <cell r="G30">
            <v>-0.17462701786407409</v>
          </cell>
          <cell r="H30">
            <v>0.13726109788234148</v>
          </cell>
        </row>
        <row r="31">
          <cell r="B31">
            <v>6.4628531054385818E-2</v>
          </cell>
          <cell r="C31">
            <v>7.7591392155570177E-2</v>
          </cell>
          <cell r="G31">
            <v>6.4628531054385818E-2</v>
          </cell>
          <cell r="H31">
            <v>7.7591392155570177E-2</v>
          </cell>
        </row>
        <row r="32">
          <cell r="B32">
            <v>7.3681697258409382E-2</v>
          </cell>
          <cell r="C32">
            <v>8.7319540199589069E-2</v>
          </cell>
          <cell r="G32">
            <v>7.3681697258409382E-2</v>
          </cell>
          <cell r="H32">
            <v>8.7319540199589069E-2</v>
          </cell>
        </row>
        <row r="35">
          <cell r="B35">
            <v>-0.12513453995017462</v>
          </cell>
          <cell r="C35">
            <v>0.13849599639772234</v>
          </cell>
          <cell r="G35">
            <v>-0.12513453995017462</v>
          </cell>
          <cell r="H35">
            <v>0.13849599639772234</v>
          </cell>
        </row>
        <row r="36">
          <cell r="B36">
            <v>-4.9890106787313343E-2</v>
          </cell>
          <cell r="C36">
            <v>9.938845494229008E-2</v>
          </cell>
          <cell r="G36">
            <v>-4.9890106787313343E-2</v>
          </cell>
          <cell r="H36">
            <v>9.938845494229008E-2</v>
          </cell>
        </row>
        <row r="37">
          <cell r="B37">
            <v>-0.2178153150817714</v>
          </cell>
          <cell r="C37">
            <v>0.16259078659383194</v>
          </cell>
          <cell r="G37">
            <v>-0.2178153150817714</v>
          </cell>
          <cell r="H37">
            <v>0.16259078659383194</v>
          </cell>
        </row>
        <row r="38">
          <cell r="B38">
            <v>7.4070723021708085E-2</v>
          </cell>
          <cell r="C38">
            <v>9.47860062200159E-2</v>
          </cell>
          <cell r="G38">
            <v>7.4070723021708085E-2</v>
          </cell>
          <cell r="H38">
            <v>9.47860062200159E-2</v>
          </cell>
        </row>
        <row r="39">
          <cell r="B39">
            <v>7.8057385225138026E-2</v>
          </cell>
          <cell r="C39">
            <v>0.10502612689793452</v>
          </cell>
          <cell r="G39">
            <v>7.8057385225138026E-2</v>
          </cell>
          <cell r="H39">
            <v>0.10502612689793452</v>
          </cell>
        </row>
        <row r="42">
          <cell r="G42">
            <v>-0.14915828838816003</v>
          </cell>
          <cell r="H42">
            <v>0.16604547492364261</v>
          </cell>
        </row>
        <row r="43">
          <cell r="G43">
            <v>-6.9699693762959064E-2</v>
          </cell>
          <cell r="H43">
            <v>0.11993638103256793</v>
          </cell>
        </row>
        <row r="44">
          <cell r="G44">
            <v>-0.26068151998865235</v>
          </cell>
          <cell r="H44">
            <v>0.18838882331952095</v>
          </cell>
        </row>
        <row r="45">
          <cell r="G45">
            <v>8.3457108656293758E-2</v>
          </cell>
          <cell r="H45">
            <v>0.11219380408342045</v>
          </cell>
        </row>
        <row r="46">
          <cell r="G46">
            <v>8.2301119492016864E-2</v>
          </cell>
          <cell r="H46">
            <v>0.12313399296206798</v>
          </cell>
        </row>
        <row r="49">
          <cell r="G49">
            <v>-0.17318203682614544</v>
          </cell>
          <cell r="H49">
            <v>0.19360630803947185</v>
          </cell>
        </row>
        <row r="50">
          <cell r="G50">
            <v>-8.9447070809917234E-2</v>
          </cell>
          <cell r="H50">
            <v>0.14059824813887309</v>
          </cell>
        </row>
        <row r="51">
          <cell r="G51">
            <v>-0.3038698172063497</v>
          </cell>
          <cell r="H51">
            <v>0.21474302020032968</v>
          </cell>
        </row>
        <row r="52">
          <cell r="G52">
            <v>9.289930062361601E-2</v>
          </cell>
          <cell r="H52">
            <v>0.129678193045108</v>
          </cell>
        </row>
        <row r="53">
          <cell r="G53">
            <v>8.6676807458745508E-2</v>
          </cell>
          <cell r="H53">
            <v>0.14159138111847877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Instructions"/>
      <sheetName val="returns"/>
      <sheetName val="ASSUMPTIONS &amp; INPUT"/>
      <sheetName val="EFA"/>
      <sheetName val="Gross Model Returns"/>
      <sheetName val="Net Model REturns"/>
      <sheetName val="Monte Carlo Simulation"/>
      <sheetName val="Historical Time Period Overview"/>
      <sheetName val="Return Distrn - &quot;Other&quot; Ptfl"/>
      <sheetName val="Return Distrn - Model"/>
      <sheetName val="VaR and ETL"/>
      <sheetName val="Cash Flows-Full History"/>
      <sheetName val="Cash Flows-Full History 2"/>
      <sheetName val="Cash Flows-Spending Variations"/>
      <sheetName val="Cash Flow Presentation"/>
      <sheetName val="Correlations table"/>
      <sheetName val="annual returns"/>
      <sheetName val="Scenarios"/>
      <sheetName val="Correlations"/>
      <sheetName val="Covariance"/>
      <sheetName val="Sheet1"/>
    </sheetNames>
    <sheetDataSet>
      <sheetData sheetId="0" refreshError="1"/>
      <sheetData sheetId="1" refreshError="1"/>
      <sheetData sheetId="2">
        <row r="2">
          <cell r="A2" t="str">
            <v>Current Portfolio</v>
          </cell>
        </row>
        <row r="33">
          <cell r="H33">
            <v>0.44445000000000001</v>
          </cell>
        </row>
        <row r="34">
          <cell r="H34">
            <v>0.25455</v>
          </cell>
        </row>
      </sheetData>
      <sheetData sheetId="3" refreshError="1"/>
      <sheetData sheetId="4" refreshError="1"/>
      <sheetData sheetId="5" refreshError="1"/>
      <sheetData sheetId="6">
        <row r="2">
          <cell r="A2" t="str">
            <v>Current Portfolio</v>
          </cell>
        </row>
      </sheetData>
      <sheetData sheetId="7" refreshError="1"/>
      <sheetData sheetId="8" refreshError="1"/>
      <sheetData sheetId="9" refreshError="1"/>
      <sheetData sheetId="10">
        <row r="4">
          <cell r="B4" t="str">
            <v>Current Portfolio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1">
          <cell r="B21">
            <v>0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E794-456D-4C4A-AAFC-61A46FA05965}">
  <sheetPr>
    <tabColor theme="8" tint="-0.499984740745262"/>
  </sheetPr>
  <dimension ref="A1:U37"/>
  <sheetViews>
    <sheetView tabSelected="1" zoomScaleNormal="100" workbookViewId="0">
      <selection activeCell="B13" sqref="B13"/>
    </sheetView>
  </sheetViews>
  <sheetFormatPr defaultColWidth="8.81640625" defaultRowHeight="12.5" x14ac:dyDescent="0.25"/>
  <cols>
    <col min="1" max="1" width="2.7265625" style="1" customWidth="1"/>
    <col min="2" max="2" width="41.7265625" style="1" customWidth="1"/>
    <col min="3" max="4" width="14.7265625" style="1" customWidth="1"/>
    <col min="5" max="5" width="1.7265625" style="5" customWidth="1"/>
    <col min="6" max="7" width="14.7265625" style="1" customWidth="1"/>
    <col min="8" max="8" width="1.7265625" style="5" customWidth="1"/>
    <col min="9" max="9" width="14.7265625" style="2" customWidth="1"/>
    <col min="10" max="13" width="14.7265625" style="4" customWidth="1"/>
    <col min="14" max="14" width="11.453125" style="3" bestFit="1" customWidth="1"/>
    <col min="15" max="15" width="12.26953125" style="2" bestFit="1" customWidth="1"/>
    <col min="16" max="16" width="11.7265625" style="1" bestFit="1" customWidth="1"/>
    <col min="17" max="18" width="8.81640625" style="1"/>
    <col min="19" max="19" width="15.26953125" style="1" bestFit="1" customWidth="1"/>
    <col min="20" max="20" width="12.26953125" style="1" bestFit="1" customWidth="1"/>
    <col min="21" max="16384" width="8.81640625" style="1"/>
  </cols>
  <sheetData>
    <row r="1" spans="1:21" x14ac:dyDescent="0.25">
      <c r="A1" s="76"/>
      <c r="B1" s="75"/>
      <c r="C1" s="75"/>
      <c r="D1" s="74"/>
      <c r="E1" s="74"/>
      <c r="F1" s="5"/>
      <c r="G1" s="5"/>
      <c r="I1" s="72"/>
      <c r="J1" s="7"/>
      <c r="K1" s="7"/>
      <c r="L1" s="7"/>
      <c r="M1" s="7"/>
      <c r="N1" s="73"/>
      <c r="O1" s="72"/>
      <c r="P1" s="5"/>
      <c r="Q1" s="5"/>
    </row>
    <row r="2" spans="1:21" ht="38.25" customHeight="1" x14ac:dyDescent="0.25">
      <c r="A2" s="5"/>
      <c r="B2" s="71" t="s">
        <v>49</v>
      </c>
      <c r="C2" s="66" t="s">
        <v>48</v>
      </c>
      <c r="D2" s="70" t="s">
        <v>47</v>
      </c>
      <c r="E2" s="69"/>
      <c r="F2" s="68" t="s">
        <v>46</v>
      </c>
      <c r="G2" s="68" t="s">
        <v>45</v>
      </c>
      <c r="H2" s="67"/>
      <c r="I2" s="66" t="s">
        <v>44</v>
      </c>
      <c r="J2" s="66" t="s">
        <v>43</v>
      </c>
      <c r="K2" s="66" t="s">
        <v>42</v>
      </c>
      <c r="L2" s="66" t="s">
        <v>41</v>
      </c>
      <c r="M2" s="66" t="s">
        <v>40</v>
      </c>
      <c r="N2" s="5"/>
      <c r="O2" s="65"/>
      <c r="P2" s="65"/>
      <c r="Q2" s="64"/>
    </row>
    <row r="3" spans="1:21" ht="13" x14ac:dyDescent="0.3">
      <c r="A3" s="5"/>
      <c r="B3" s="45" t="s">
        <v>39</v>
      </c>
      <c r="C3" s="44">
        <f>SUM(C4,C11,C13,C16,C9)</f>
        <v>0</v>
      </c>
      <c r="D3" s="38">
        <f>SUM(D4,D11,D13,D16,D9)</f>
        <v>0</v>
      </c>
      <c r="E3" s="43">
        <f>SUM(E4,E11,E13,E16,E9)</f>
        <v>0</v>
      </c>
      <c r="F3" s="42">
        <f>SUM(F4,F11,F13,F16,F9)</f>
        <v>649913.40109646518</v>
      </c>
      <c r="G3" s="41">
        <f>SUM(G4,G11,G13,G16,G9)</f>
        <v>0.64991340109646523</v>
      </c>
      <c r="H3" s="40">
        <f>SUM(H4,H11,H13,H16,H9)</f>
        <v>0</v>
      </c>
      <c r="I3" s="39">
        <f>SUM(I4,I11,I13,I16,I9)</f>
        <v>649913.40109646518</v>
      </c>
      <c r="J3" s="38">
        <f>SUM(J4,J11,J13,J16,J9)</f>
        <v>0.64991340109646523</v>
      </c>
      <c r="K3" s="38"/>
      <c r="L3" s="38"/>
      <c r="M3" s="38"/>
      <c r="N3" s="5"/>
      <c r="O3" s="5"/>
      <c r="P3" s="5"/>
      <c r="Q3" s="5"/>
    </row>
    <row r="4" spans="1:21" ht="13" x14ac:dyDescent="0.3">
      <c r="A4" s="5" t="s">
        <v>13</v>
      </c>
      <c r="B4" s="53" t="s">
        <v>38</v>
      </c>
      <c r="C4" s="52">
        <f>SUM(C5:C8)</f>
        <v>0</v>
      </c>
      <c r="D4" s="49">
        <f>SUM(D5:D8)</f>
        <v>0</v>
      </c>
      <c r="E4" s="27"/>
      <c r="F4" s="52">
        <f>SUM(F5:F8)</f>
        <v>254438.04894024649</v>
      </c>
      <c r="G4" s="49">
        <f>SUM(G5:G8)</f>
        <v>0.25443804894024646</v>
      </c>
      <c r="H4" s="27"/>
      <c r="I4" s="51">
        <f>SUM(I5:I8)</f>
        <v>254438.04894024649</v>
      </c>
      <c r="J4" s="57">
        <f>SUM(J5:J8)</f>
        <v>0.25443804894024646</v>
      </c>
      <c r="K4" s="49"/>
      <c r="L4" s="49"/>
      <c r="M4" s="49"/>
      <c r="N4" s="5"/>
      <c r="O4" s="5"/>
      <c r="P4" s="5"/>
      <c r="Q4" s="5"/>
    </row>
    <row r="5" spans="1:21" x14ac:dyDescent="0.25">
      <c r="A5" s="5" t="s">
        <v>37</v>
      </c>
      <c r="B5" s="48" t="s">
        <v>36</v>
      </c>
      <c r="C5" s="36">
        <v>0</v>
      </c>
      <c r="D5" s="27">
        <f>C5/$C$30</f>
        <v>0</v>
      </c>
      <c r="E5" s="27"/>
      <c r="F5" s="54">
        <f>+I5-C5</f>
        <v>61502.134021951038</v>
      </c>
      <c r="G5" s="27">
        <f>F5/$C$30</f>
        <v>6.1502134021951038E-2</v>
      </c>
      <c r="H5" s="27"/>
      <c r="I5" s="34">
        <f>$C$30*J5</f>
        <v>61502.134021951038</v>
      </c>
      <c r="J5" s="32">
        <v>6.1502134021951038E-2</v>
      </c>
      <c r="K5" s="27">
        <v>1.2E-2</v>
      </c>
      <c r="L5" s="56">
        <f>K5*I5</f>
        <v>738.02560826341244</v>
      </c>
      <c r="M5" s="27">
        <v>1.8E-3</v>
      </c>
      <c r="N5" s="5"/>
      <c r="O5" s="5"/>
      <c r="P5" s="5"/>
      <c r="Q5" s="5"/>
    </row>
    <row r="6" spans="1:21" x14ac:dyDescent="0.25">
      <c r="A6" s="5" t="s">
        <v>35</v>
      </c>
      <c r="B6" s="48" t="s">
        <v>34</v>
      </c>
      <c r="C6" s="36">
        <v>0</v>
      </c>
      <c r="D6" s="27">
        <f>C6/$C$30</f>
        <v>0</v>
      </c>
      <c r="E6" s="27"/>
      <c r="F6" s="54">
        <f>+I6-C6</f>
        <v>109000</v>
      </c>
      <c r="G6" s="27">
        <f>F6/$C$30</f>
        <v>0.109</v>
      </c>
      <c r="H6" s="27"/>
      <c r="I6" s="34">
        <f>$C$30*J6</f>
        <v>109000</v>
      </c>
      <c r="J6" s="32">
        <v>0.109</v>
      </c>
      <c r="K6" s="27">
        <v>2.5600000000000001E-2</v>
      </c>
      <c r="L6" s="56">
        <f>K6*I6</f>
        <v>2790.4</v>
      </c>
      <c r="M6" s="27">
        <v>1.8E-3</v>
      </c>
      <c r="N6" s="5"/>
      <c r="O6" s="5"/>
      <c r="P6" s="5"/>
      <c r="Q6" s="5"/>
    </row>
    <row r="7" spans="1:21" x14ac:dyDescent="0.25">
      <c r="A7" s="5" t="s">
        <v>33</v>
      </c>
      <c r="B7" s="48" t="s">
        <v>32</v>
      </c>
      <c r="C7" s="36">
        <v>0</v>
      </c>
      <c r="D7" s="27">
        <f>C7/$C$30</f>
        <v>0</v>
      </c>
      <c r="E7" s="27"/>
      <c r="F7" s="54">
        <f>+I7-C7</f>
        <v>53413.764038915288</v>
      </c>
      <c r="G7" s="27">
        <f>F7/$C$30</f>
        <v>5.341376403891529E-2</v>
      </c>
      <c r="H7" s="27"/>
      <c r="I7" s="34">
        <f>$C$30*J7</f>
        <v>53413.764038915288</v>
      </c>
      <c r="J7" s="32">
        <v>5.341376403891529E-2</v>
      </c>
      <c r="K7" s="27">
        <v>8.3999999999999995E-3</v>
      </c>
      <c r="L7" s="56">
        <f>K7*I7</f>
        <v>448.67561792688838</v>
      </c>
      <c r="M7" s="27">
        <v>2E-3</v>
      </c>
      <c r="N7" s="5"/>
      <c r="O7" s="5"/>
      <c r="P7" s="5"/>
      <c r="Q7" s="5"/>
    </row>
    <row r="8" spans="1:21" x14ac:dyDescent="0.25">
      <c r="A8" s="5" t="s">
        <v>31</v>
      </c>
      <c r="B8" s="48" t="s">
        <v>30</v>
      </c>
      <c r="C8" s="36">
        <v>0</v>
      </c>
      <c r="D8" s="27">
        <f>C8/$C$30</f>
        <v>0</v>
      </c>
      <c r="E8" s="27"/>
      <c r="F8" s="54">
        <f>+I8-C8</f>
        <v>30522.150879380166</v>
      </c>
      <c r="G8" s="27">
        <f>F8/$C$30</f>
        <v>3.0522150879380167E-2</v>
      </c>
      <c r="H8" s="27"/>
      <c r="I8" s="34">
        <f>$C$30*J8</f>
        <v>30522.150879380166</v>
      </c>
      <c r="J8" s="32">
        <v>3.0522150879380167E-2</v>
      </c>
      <c r="K8" s="27">
        <v>1.61E-2</v>
      </c>
      <c r="L8" s="56">
        <f>K8*I8</f>
        <v>491.40662915802068</v>
      </c>
      <c r="M8" s="27">
        <v>1.2999999999999999E-3</v>
      </c>
      <c r="N8" s="5"/>
      <c r="O8" s="5"/>
      <c r="P8" s="5"/>
      <c r="Q8" s="5"/>
    </row>
    <row r="9" spans="1:21" ht="13" x14ac:dyDescent="0.3">
      <c r="A9" s="5" t="s">
        <v>13</v>
      </c>
      <c r="B9" s="59" t="s">
        <v>29</v>
      </c>
      <c r="C9" s="58">
        <f>SUM(C10:C10)</f>
        <v>0</v>
      </c>
      <c r="D9" s="49">
        <f>SUM(D10)</f>
        <v>0</v>
      </c>
      <c r="E9" s="27"/>
      <c r="F9" s="52">
        <f>SUM(F10:F10)</f>
        <v>69700</v>
      </c>
      <c r="G9" s="49">
        <f>SUM(G10)</f>
        <v>6.9699999999999998E-2</v>
      </c>
      <c r="H9" s="27"/>
      <c r="I9" s="51">
        <f>SUM(I10)</f>
        <v>69700</v>
      </c>
      <c r="J9" s="57">
        <f>SUM(J10)</f>
        <v>6.9699999999999998E-2</v>
      </c>
      <c r="K9" s="49"/>
      <c r="L9" s="50"/>
      <c r="M9" s="49"/>
      <c r="N9" s="5"/>
      <c r="O9" s="5"/>
      <c r="P9" s="5"/>
      <c r="Q9" s="5"/>
    </row>
    <row r="10" spans="1:21" x14ac:dyDescent="0.25">
      <c r="A10" s="5" t="s">
        <v>28</v>
      </c>
      <c r="B10" s="48"/>
      <c r="C10" s="36">
        <v>0</v>
      </c>
      <c r="D10" s="27">
        <f>C10/$C$30</f>
        <v>0</v>
      </c>
      <c r="E10" s="27"/>
      <c r="F10" s="54">
        <f>+I10-C10</f>
        <v>69700</v>
      </c>
      <c r="G10" s="27">
        <f>F10/$C$30</f>
        <v>6.9699999999999998E-2</v>
      </c>
      <c r="H10" s="27"/>
      <c r="I10" s="34">
        <f>$C$30*J10</f>
        <v>69700</v>
      </c>
      <c r="J10" s="32">
        <v>6.9699999999999998E-2</v>
      </c>
      <c r="K10" s="27">
        <v>1.77E-2</v>
      </c>
      <c r="L10" s="56">
        <f>K10*I10</f>
        <v>1233.69</v>
      </c>
      <c r="M10" s="27">
        <v>2E-3</v>
      </c>
      <c r="N10" s="5"/>
      <c r="O10" s="5"/>
      <c r="P10" s="5"/>
      <c r="Q10" s="5"/>
    </row>
    <row r="11" spans="1:21" ht="13" x14ac:dyDescent="0.3">
      <c r="A11" s="5" t="s">
        <v>13</v>
      </c>
      <c r="B11" s="59" t="s">
        <v>27</v>
      </c>
      <c r="C11" s="58">
        <f>SUM(C12:C12)</f>
        <v>0</v>
      </c>
      <c r="D11" s="49">
        <f>SUM(D12)</f>
        <v>0</v>
      </c>
      <c r="E11" s="27"/>
      <c r="F11" s="52">
        <f>SUM(F12:F12)</f>
        <v>59900</v>
      </c>
      <c r="G11" s="49">
        <f>SUM(G12)</f>
        <v>5.9900000000000002E-2</v>
      </c>
      <c r="H11" s="27"/>
      <c r="I11" s="51">
        <f>SUM(I12)</f>
        <v>59900</v>
      </c>
      <c r="J11" s="57">
        <f>SUM(J12)</f>
        <v>5.9900000000000002E-2</v>
      </c>
      <c r="K11" s="49"/>
      <c r="L11" s="50"/>
      <c r="M11" s="49"/>
      <c r="N11" s="5"/>
      <c r="O11" s="5"/>
      <c r="P11" s="5"/>
      <c r="Q11" s="5"/>
    </row>
    <row r="12" spans="1:21" x14ac:dyDescent="0.25">
      <c r="A12" s="5" t="s">
        <v>26</v>
      </c>
      <c r="B12" s="63"/>
      <c r="C12" s="36">
        <v>0</v>
      </c>
      <c r="D12" s="27">
        <f>C12/$C$30</f>
        <v>0</v>
      </c>
      <c r="E12" s="27"/>
      <c r="F12" s="54">
        <f>+I12-C12</f>
        <v>59900</v>
      </c>
      <c r="G12" s="27">
        <f>F12/$C$30</f>
        <v>5.9900000000000002E-2</v>
      </c>
      <c r="H12" s="27"/>
      <c r="I12" s="34">
        <f>$C$30*J12</f>
        <v>59900</v>
      </c>
      <c r="J12" s="32">
        <v>5.9900000000000002E-2</v>
      </c>
      <c r="K12" s="27">
        <v>2.3599999999999999E-2</v>
      </c>
      <c r="L12" s="56">
        <f>K12*I12</f>
        <v>1413.6399999999999</v>
      </c>
      <c r="M12" s="27">
        <v>6.9999999999999999E-4</v>
      </c>
      <c r="N12" s="5"/>
      <c r="O12" s="5"/>
      <c r="P12" s="5"/>
      <c r="Q12" s="5"/>
    </row>
    <row r="13" spans="1:21" ht="13" x14ac:dyDescent="0.3">
      <c r="A13" s="5" t="s">
        <v>13</v>
      </c>
      <c r="B13" s="59" t="s">
        <v>25</v>
      </c>
      <c r="C13" s="58">
        <f>SUM(C14:C15)</f>
        <v>0</v>
      </c>
      <c r="D13" s="49">
        <f>SUM(D14:D15)</f>
        <v>0</v>
      </c>
      <c r="E13" s="27"/>
      <c r="F13" s="52">
        <f>SUM(F14:F15)</f>
        <v>191075.35215621875</v>
      </c>
      <c r="G13" s="49">
        <f>SUM(G14:G15)</f>
        <v>0.19107535215621874</v>
      </c>
      <c r="H13" s="27"/>
      <c r="I13" s="51">
        <f>SUM(I14:I15)</f>
        <v>191075.35215621875</v>
      </c>
      <c r="J13" s="57">
        <f>SUM(J14:J15)</f>
        <v>0.19107535215621874</v>
      </c>
      <c r="K13" s="49"/>
      <c r="L13" s="50"/>
      <c r="M13" s="49"/>
      <c r="N13" s="5"/>
      <c r="O13" s="5"/>
      <c r="P13" s="5"/>
      <c r="Q13" s="5"/>
      <c r="U13" s="1" t="s">
        <v>24</v>
      </c>
    </row>
    <row r="14" spans="1:21" x14ac:dyDescent="0.25">
      <c r="A14" s="5" t="s">
        <v>23</v>
      </c>
      <c r="B14" s="37"/>
      <c r="C14" s="36">
        <v>0</v>
      </c>
      <c r="D14" s="27">
        <f>C14/$C$30</f>
        <v>0</v>
      </c>
      <c r="E14" s="27"/>
      <c r="F14" s="54">
        <f>+I14-C14</f>
        <v>140875.35215621875</v>
      </c>
      <c r="G14" s="27">
        <f>F14/$C$30</f>
        <v>0.14087535215621874</v>
      </c>
      <c r="H14" s="27"/>
      <c r="I14" s="34">
        <f>$C$30*J14</f>
        <v>140875.35215621875</v>
      </c>
      <c r="J14" s="32">
        <v>0.14087535215621874</v>
      </c>
      <c r="K14" s="27">
        <v>3.1600000000000003E-2</v>
      </c>
      <c r="L14" s="56">
        <f>K14*I14</f>
        <v>4451.6611281365131</v>
      </c>
      <c r="M14" s="27">
        <v>5.0000000000000001E-4</v>
      </c>
      <c r="N14" s="5"/>
      <c r="O14" s="5"/>
      <c r="P14" s="5"/>
      <c r="Q14" s="5"/>
    </row>
    <row r="15" spans="1:21" x14ac:dyDescent="0.25">
      <c r="A15" s="5" t="s">
        <v>22</v>
      </c>
      <c r="B15" s="62"/>
      <c r="C15" s="36">
        <v>0</v>
      </c>
      <c r="D15" s="27">
        <f>C15/$C$30</f>
        <v>0</v>
      </c>
      <c r="E15" s="27"/>
      <c r="F15" s="54">
        <f>+I15-C15</f>
        <v>50200</v>
      </c>
      <c r="G15" s="27">
        <f>F15/$C$30</f>
        <v>5.0200000000000002E-2</v>
      </c>
      <c r="H15" s="27"/>
      <c r="I15" s="34">
        <f>$C$30*J15</f>
        <v>50200</v>
      </c>
      <c r="J15" s="32">
        <v>5.0200000000000002E-2</v>
      </c>
      <c r="K15" s="27">
        <v>3.1300000000000001E-2</v>
      </c>
      <c r="L15" s="56">
        <f>K15*I15</f>
        <v>1571.26</v>
      </c>
      <c r="M15" s="27">
        <v>2E-3</v>
      </c>
      <c r="N15" s="5"/>
      <c r="O15" s="7"/>
      <c r="P15" s="7"/>
      <c r="Q15" s="5"/>
    </row>
    <row r="16" spans="1:21" ht="13" x14ac:dyDescent="0.3">
      <c r="A16" s="5" t="s">
        <v>13</v>
      </c>
      <c r="B16" s="59" t="s">
        <v>21</v>
      </c>
      <c r="C16" s="58">
        <f>SUM(C17:C17)</f>
        <v>0</v>
      </c>
      <c r="D16" s="60">
        <f>SUM(D17:D17)</f>
        <v>0</v>
      </c>
      <c r="E16" s="32"/>
      <c r="F16" s="58">
        <f>SUM(F17:F17)</f>
        <v>74800</v>
      </c>
      <c r="G16" s="60">
        <f>SUM(G17:G17)</f>
        <v>7.4800000000000005E-2</v>
      </c>
      <c r="H16" s="32"/>
      <c r="I16" s="61">
        <f>SUM(I17:I17)</f>
        <v>74800</v>
      </c>
      <c r="J16" s="60">
        <f>SUM(J17:J17)</f>
        <v>7.4800000000000005E-2</v>
      </c>
      <c r="K16" s="49"/>
      <c r="L16" s="50"/>
      <c r="M16" s="49"/>
      <c r="N16" s="5"/>
      <c r="O16" s="5"/>
      <c r="P16" s="5"/>
      <c r="Q16" s="5"/>
    </row>
    <row r="17" spans="1:17" x14ac:dyDescent="0.25">
      <c r="A17" s="5" t="s">
        <v>20</v>
      </c>
      <c r="B17" s="37"/>
      <c r="C17" s="36">
        <v>0</v>
      </c>
      <c r="D17" s="32">
        <f>C17/$C$30</f>
        <v>0</v>
      </c>
      <c r="E17" s="32"/>
      <c r="F17" s="47">
        <f>+I17-C17</f>
        <v>74800</v>
      </c>
      <c r="G17" s="32">
        <f>F17/$C$30</f>
        <v>7.4800000000000005E-2</v>
      </c>
      <c r="H17" s="32"/>
      <c r="I17" s="46">
        <f>$C$30*J17</f>
        <v>74800</v>
      </c>
      <c r="J17" s="32">
        <v>7.4800000000000005E-2</v>
      </c>
      <c r="K17" s="27">
        <v>2.6599999999999999E-2</v>
      </c>
      <c r="L17" s="56">
        <f>K17*I17</f>
        <v>1989.6799999999998</v>
      </c>
      <c r="M17" s="27">
        <v>1.4E-3</v>
      </c>
      <c r="N17" s="5"/>
      <c r="O17" s="5"/>
      <c r="P17" s="5"/>
      <c r="Q17" s="5"/>
    </row>
    <row r="18" spans="1:17" ht="13" x14ac:dyDescent="0.3">
      <c r="A18" s="5"/>
      <c r="B18" s="45" t="s">
        <v>19</v>
      </c>
      <c r="C18" s="44">
        <f>SUM(C19)</f>
        <v>0</v>
      </c>
      <c r="D18" s="38">
        <f>SUM(D19)</f>
        <v>0</v>
      </c>
      <c r="E18" s="43">
        <f>SUM(E19)</f>
        <v>0</v>
      </c>
      <c r="F18" s="42">
        <f>SUM(F19)</f>
        <v>30400</v>
      </c>
      <c r="G18" s="41">
        <f>SUM(G19)</f>
        <v>3.04E-2</v>
      </c>
      <c r="H18" s="40">
        <f>SUM(H19)</f>
        <v>0</v>
      </c>
      <c r="I18" s="39">
        <f>SUM(I19)</f>
        <v>30400</v>
      </c>
      <c r="J18" s="38">
        <f>SUM(J19)</f>
        <v>3.04E-2</v>
      </c>
      <c r="K18" s="38"/>
      <c r="L18" s="38"/>
      <c r="M18" s="38"/>
      <c r="N18" s="5"/>
      <c r="O18" s="5"/>
      <c r="P18" s="5"/>
      <c r="Q18" s="5"/>
    </row>
    <row r="19" spans="1:17" ht="13" x14ac:dyDescent="0.3">
      <c r="A19" s="5" t="s">
        <v>13</v>
      </c>
      <c r="B19" s="59" t="s">
        <v>18</v>
      </c>
      <c r="C19" s="58">
        <f>SUM(C20:C20)</f>
        <v>0</v>
      </c>
      <c r="D19" s="49">
        <f>SUM(D20:D20)</f>
        <v>0</v>
      </c>
      <c r="E19" s="27"/>
      <c r="F19" s="52">
        <f>SUM(F20:F20)</f>
        <v>30400</v>
      </c>
      <c r="G19" s="49">
        <f>SUM(G20:G20)</f>
        <v>3.04E-2</v>
      </c>
      <c r="H19" s="27"/>
      <c r="I19" s="51">
        <f>SUM(I20:I20)</f>
        <v>30400</v>
      </c>
      <c r="J19" s="57">
        <f>SUM(J20:J20)</f>
        <v>3.04E-2</v>
      </c>
      <c r="K19" s="49"/>
      <c r="L19" s="50"/>
      <c r="M19" s="49"/>
      <c r="N19" s="5"/>
      <c r="O19" s="5"/>
      <c r="P19" s="5"/>
      <c r="Q19" s="5"/>
    </row>
    <row r="20" spans="1:17" x14ac:dyDescent="0.25">
      <c r="A20" s="5" t="s">
        <v>17</v>
      </c>
      <c r="B20" s="37" t="s">
        <v>16</v>
      </c>
      <c r="C20" s="36">
        <v>0</v>
      </c>
      <c r="D20" s="27">
        <f>C20/$C$30</f>
        <v>0</v>
      </c>
      <c r="E20" s="27"/>
      <c r="F20" s="54">
        <f>+I20-C20</f>
        <v>30400</v>
      </c>
      <c r="G20" s="27">
        <f>F20/$C$30</f>
        <v>3.04E-2</v>
      </c>
      <c r="H20" s="27"/>
      <c r="I20" s="34">
        <f>$C$30*J20</f>
        <v>30400</v>
      </c>
      <c r="J20" s="32">
        <v>3.04E-2</v>
      </c>
      <c r="K20" s="27">
        <v>2.7900000000000001E-2</v>
      </c>
      <c r="L20" s="56">
        <f>K20*I20</f>
        <v>848.16000000000008</v>
      </c>
      <c r="M20" s="27">
        <v>5.1000000000000004E-3</v>
      </c>
      <c r="N20" s="5"/>
      <c r="O20" s="1"/>
    </row>
    <row r="21" spans="1:17" ht="13" x14ac:dyDescent="0.3">
      <c r="A21" s="55" t="s">
        <v>15</v>
      </c>
      <c r="B21" s="45" t="s">
        <v>14</v>
      </c>
      <c r="C21" s="44">
        <f>SUM(C22,C24)</f>
        <v>0</v>
      </c>
      <c r="D21" s="38">
        <f>SUM(D22,D24)</f>
        <v>0</v>
      </c>
      <c r="E21" s="43">
        <f>SUM(E22,E24)</f>
        <v>0</v>
      </c>
      <c r="F21" s="42">
        <f>SUM(F22,F24)</f>
        <v>241700</v>
      </c>
      <c r="G21" s="41">
        <f>SUM(G22,G24)</f>
        <v>0.2417</v>
      </c>
      <c r="H21" s="40">
        <f>SUM(H22,H24)</f>
        <v>0</v>
      </c>
      <c r="I21" s="39">
        <f>SUM(I22,I24)</f>
        <v>241700</v>
      </c>
      <c r="J21" s="38">
        <f>SUM(J22,J24)</f>
        <v>0.2417</v>
      </c>
      <c r="K21" s="38"/>
      <c r="L21" s="38"/>
      <c r="M21" s="38"/>
      <c r="N21" s="5"/>
      <c r="O21" s="1"/>
    </row>
    <row r="22" spans="1:17" ht="13" x14ac:dyDescent="0.3">
      <c r="A22" s="55" t="s">
        <v>13</v>
      </c>
      <c r="B22" s="53" t="s">
        <v>12</v>
      </c>
      <c r="C22" s="52">
        <f>SUM(C23:C23)</f>
        <v>0</v>
      </c>
      <c r="D22" s="49">
        <f>SUM(D23:D23)</f>
        <v>0</v>
      </c>
      <c r="E22" s="27"/>
      <c r="F22" s="52">
        <f>SUM(F23:F23)</f>
        <v>104800</v>
      </c>
      <c r="G22" s="49">
        <f>SUM(G23:G23)</f>
        <v>0.1048</v>
      </c>
      <c r="H22" s="27"/>
      <c r="I22" s="51">
        <f>SUM(I23:I23)</f>
        <v>104800</v>
      </c>
      <c r="J22" s="49">
        <f>SUM(J23:J23)</f>
        <v>0.1048</v>
      </c>
      <c r="K22" s="49"/>
      <c r="L22" s="50"/>
      <c r="M22" s="49"/>
      <c r="N22" s="5"/>
      <c r="O22" s="1"/>
    </row>
    <row r="23" spans="1:17" x14ac:dyDescent="0.25">
      <c r="A23" s="5" t="s">
        <v>11</v>
      </c>
      <c r="B23" s="48"/>
      <c r="C23" s="36">
        <v>0</v>
      </c>
      <c r="D23" s="27">
        <f>C23/$C$30</f>
        <v>0</v>
      </c>
      <c r="E23" s="27"/>
      <c r="F23" s="54">
        <f>+I23-C23</f>
        <v>104800</v>
      </c>
      <c r="G23" s="27">
        <f>F23/$C$30</f>
        <v>0.1048</v>
      </c>
      <c r="H23" s="27"/>
      <c r="I23" s="34">
        <f>$C$30*J23</f>
        <v>104800</v>
      </c>
      <c r="J23" s="32">
        <v>0.1048</v>
      </c>
      <c r="K23" s="27">
        <v>2.1600000000000001E-2</v>
      </c>
      <c r="L23" s="33">
        <f>K23*I23</f>
        <v>2263.6800000000003</v>
      </c>
      <c r="M23" s="32">
        <v>2.5000000000000001E-3</v>
      </c>
      <c r="N23" s="5"/>
      <c r="O23" s="1"/>
    </row>
    <row r="24" spans="1:17" ht="13" x14ac:dyDescent="0.3">
      <c r="A24" s="5"/>
      <c r="B24" s="53" t="s">
        <v>10</v>
      </c>
      <c r="C24" s="52">
        <f>SUM(C25:C26)</f>
        <v>0</v>
      </c>
      <c r="D24" s="49">
        <f>SUM(D25:D26)</f>
        <v>0</v>
      </c>
      <c r="E24" s="27"/>
      <c r="F24" s="52">
        <f>SUM(F25:F26)</f>
        <v>136900</v>
      </c>
      <c r="G24" s="49">
        <f>SUM(G25:G26)</f>
        <v>0.13689999999999999</v>
      </c>
      <c r="H24" s="27"/>
      <c r="I24" s="51">
        <f>SUM(I25:I26)</f>
        <v>136900</v>
      </c>
      <c r="J24" s="49">
        <f>SUM(J25:J26)</f>
        <v>0.13689999999999999</v>
      </c>
      <c r="K24" s="49"/>
      <c r="L24" s="50"/>
      <c r="M24" s="49"/>
      <c r="N24" s="5"/>
      <c r="O24" s="1"/>
    </row>
    <row r="25" spans="1:17" x14ac:dyDescent="0.25">
      <c r="A25" s="5" t="s">
        <v>9</v>
      </c>
      <c r="B25" s="48" t="s">
        <v>8</v>
      </c>
      <c r="C25" s="36">
        <v>0</v>
      </c>
      <c r="D25" s="32">
        <f>C25/$C$30</f>
        <v>0</v>
      </c>
      <c r="E25" s="32"/>
      <c r="F25" s="47">
        <f>+I25-C25</f>
        <v>85100</v>
      </c>
      <c r="G25" s="32">
        <f>F25/$C$30</f>
        <v>8.5099999999999995E-2</v>
      </c>
      <c r="H25" s="32"/>
      <c r="I25" s="46">
        <f>$C$30*J25</f>
        <v>85100</v>
      </c>
      <c r="J25" s="32">
        <v>8.5099999999999995E-2</v>
      </c>
      <c r="K25" s="27">
        <v>3.4299999999999997E-2</v>
      </c>
      <c r="L25" s="33">
        <f>K25*I25</f>
        <v>2918.93</v>
      </c>
      <c r="M25" s="32">
        <v>5.4999999999999997E-3</v>
      </c>
      <c r="N25" s="5"/>
      <c r="O25" s="5"/>
      <c r="P25" s="5"/>
      <c r="Q25" s="5"/>
    </row>
    <row r="26" spans="1:17" x14ac:dyDescent="0.25">
      <c r="A26" s="5" t="s">
        <v>7</v>
      </c>
      <c r="B26" s="48" t="s">
        <v>6</v>
      </c>
      <c r="C26" s="36">
        <v>0</v>
      </c>
      <c r="D26" s="32">
        <f>C26/$C$30</f>
        <v>0</v>
      </c>
      <c r="E26" s="32"/>
      <c r="F26" s="47">
        <f>+I26-C26</f>
        <v>51800</v>
      </c>
      <c r="G26" s="32">
        <f>F26/$C$30</f>
        <v>5.1799999999999999E-2</v>
      </c>
      <c r="H26" s="32"/>
      <c r="I26" s="46">
        <f>$C$30*J26</f>
        <v>51800</v>
      </c>
      <c r="J26" s="32">
        <v>5.1799999999999999E-2</v>
      </c>
      <c r="K26" s="27">
        <v>2.29E-2</v>
      </c>
      <c r="L26" s="33">
        <f>K26*I26</f>
        <v>1186.22</v>
      </c>
      <c r="M26" s="32">
        <v>1.5E-3</v>
      </c>
      <c r="N26" s="5"/>
      <c r="O26" s="5"/>
      <c r="P26" s="5"/>
      <c r="Q26" s="5"/>
    </row>
    <row r="27" spans="1:17" s="5" customFormat="1" ht="13" x14ac:dyDescent="0.3">
      <c r="B27" s="45" t="s">
        <v>5</v>
      </c>
      <c r="C27" s="44">
        <f>SUM(C28:C29)</f>
        <v>1000000</v>
      </c>
      <c r="D27" s="38">
        <f>SUM(D28:D29)</f>
        <v>1</v>
      </c>
      <c r="E27" s="43">
        <f>SUM(E28:E29)</f>
        <v>0</v>
      </c>
      <c r="F27" s="42">
        <f>SUM(F28:F29)</f>
        <v>-922013.40109646518</v>
      </c>
      <c r="G27" s="41">
        <f>SUM(G28:G29)</f>
        <v>-0.92201340109646512</v>
      </c>
      <c r="H27" s="40">
        <f>SUM(H28:H29)</f>
        <v>0</v>
      </c>
      <c r="I27" s="39">
        <f>SUM(I28:I29)</f>
        <v>77986.598903534788</v>
      </c>
      <c r="J27" s="38">
        <f>SUM(J28:J29)</f>
        <v>7.7986598903534793E-2</v>
      </c>
      <c r="K27" s="38"/>
      <c r="L27" s="38"/>
      <c r="M27" s="38"/>
    </row>
    <row r="28" spans="1:17" s="5" customFormat="1" x14ac:dyDescent="0.25">
      <c r="A28" s="5" t="s">
        <v>4</v>
      </c>
      <c r="B28" s="37" t="s">
        <v>3</v>
      </c>
      <c r="C28" s="36">
        <v>1000000</v>
      </c>
      <c r="D28" s="27">
        <f>C28/$C$30</f>
        <v>1</v>
      </c>
      <c r="E28" s="27"/>
      <c r="F28" s="35">
        <f>+I28-C28</f>
        <v>-989413.40109646518</v>
      </c>
      <c r="G28" s="27">
        <f>F28/$C$30</f>
        <v>-0.98941340109646514</v>
      </c>
      <c r="H28" s="27"/>
      <c r="I28" s="34">
        <f>$C$30*J28</f>
        <v>10586.598903534796</v>
      </c>
      <c r="J28" s="32">
        <v>1.0586598903534796E-2</v>
      </c>
      <c r="K28" s="32">
        <v>2.1999999999999999E-2</v>
      </c>
      <c r="L28" s="33">
        <f>K28*I28</f>
        <v>232.90517587776549</v>
      </c>
      <c r="M28" s="32"/>
      <c r="N28" s="1"/>
      <c r="O28" s="1"/>
      <c r="P28" s="1"/>
      <c r="Q28" s="1"/>
    </row>
    <row r="29" spans="1:17" s="5" customFormat="1" ht="13" thickBot="1" x14ac:dyDescent="0.3">
      <c r="A29" s="5" t="s">
        <v>2</v>
      </c>
      <c r="B29" s="31" t="s">
        <v>1</v>
      </c>
      <c r="C29" s="30">
        <v>0</v>
      </c>
      <c r="D29" s="28">
        <f>C29/$C$30</f>
        <v>0</v>
      </c>
      <c r="E29" s="27"/>
      <c r="F29" s="29">
        <f>+I29-C29</f>
        <v>67400</v>
      </c>
      <c r="G29" s="28">
        <f>F29/$C$30</f>
        <v>6.7400000000000002E-2</v>
      </c>
      <c r="H29" s="27"/>
      <c r="I29" s="26">
        <f>$C$30*J29</f>
        <v>67400</v>
      </c>
      <c r="J29" s="24">
        <v>6.7400000000000002E-2</v>
      </c>
      <c r="K29" s="24">
        <v>2.0299999999999999E-2</v>
      </c>
      <c r="L29" s="25">
        <f>K29*I29</f>
        <v>1368.2199999999998</v>
      </c>
      <c r="M29" s="24">
        <v>1.5E-3</v>
      </c>
      <c r="N29" s="1"/>
      <c r="O29" s="1"/>
      <c r="P29" s="1"/>
      <c r="Q29" s="1"/>
    </row>
    <row r="30" spans="1:17" ht="13.5" thickTop="1" x14ac:dyDescent="0.3">
      <c r="A30" s="5"/>
      <c r="B30" s="23" t="s">
        <v>0</v>
      </c>
      <c r="C30" s="22">
        <f>SUM(C3,C18,C21,C27)</f>
        <v>1000000</v>
      </c>
      <c r="D30" s="16">
        <f>SUM(D3,D18,D21,D27)</f>
        <v>1</v>
      </c>
      <c r="E30" s="20"/>
      <c r="F30" s="21">
        <f>SUM(F3,F18,F21,F27)</f>
        <v>0</v>
      </c>
      <c r="G30" s="16">
        <f>SUM(G3,G18,G21,G27)</f>
        <v>0</v>
      </c>
      <c r="H30" s="20"/>
      <c r="I30" s="19">
        <f>SUM(I3,I18,I21,I27)</f>
        <v>1000000</v>
      </c>
      <c r="J30" s="18">
        <f>SUM(J3,J18,J21,J27)</f>
        <v>1</v>
      </c>
      <c r="K30" s="16">
        <f>SUMPRODUCT($J$4:$J$29,K4:K29)</f>
        <v>2.3946554159362601E-2</v>
      </c>
      <c r="L30" s="17">
        <f>SUM(L3:L29)</f>
        <v>23946.554159362604</v>
      </c>
      <c r="M30" s="16">
        <f>SUMPRODUCT($J$4:$J$29,M4:M29)</f>
        <v>1.9741878415386461E-3</v>
      </c>
      <c r="N30" s="1"/>
      <c r="O30" s="1"/>
    </row>
    <row r="31" spans="1:17" ht="13" x14ac:dyDescent="0.3">
      <c r="A31" s="5"/>
      <c r="B31" s="15"/>
      <c r="C31" s="15"/>
      <c r="D31" s="14"/>
      <c r="E31" s="14"/>
      <c r="F31" s="13"/>
      <c r="G31" s="5"/>
      <c r="I31" s="5"/>
      <c r="J31" s="7">
        <v>1</v>
      </c>
      <c r="K31" s="7"/>
      <c r="L31" s="7"/>
      <c r="M31" s="7"/>
      <c r="N31" s="1"/>
      <c r="O31" s="1"/>
    </row>
    <row r="32" spans="1:17" ht="19" customHeight="1" x14ac:dyDescent="0.25">
      <c r="A32" s="5"/>
      <c r="B32" s="5"/>
      <c r="C32" s="5"/>
      <c r="D32" s="5"/>
      <c r="F32" s="12"/>
      <c r="G32" s="5"/>
      <c r="I32" s="5"/>
      <c r="J32" s="7">
        <v>8.6598903534795824E-5</v>
      </c>
      <c r="K32" s="7"/>
      <c r="L32" s="7"/>
      <c r="M32" s="7"/>
    </row>
    <row r="33" spans="1:15" s="3" customFormat="1" ht="13" x14ac:dyDescent="0.3">
      <c r="A33" s="5"/>
      <c r="B33" s="1"/>
      <c r="C33" s="1"/>
      <c r="D33" s="1"/>
      <c r="E33" s="5"/>
      <c r="F33" s="11"/>
      <c r="G33" s="1"/>
      <c r="H33" s="5"/>
      <c r="I33" s="1"/>
      <c r="J33" s="10"/>
      <c r="K33" s="4"/>
      <c r="L33" s="4"/>
      <c r="M33" s="4"/>
      <c r="O33" s="2"/>
    </row>
    <row r="34" spans="1:15" s="3" customFormat="1" ht="13" x14ac:dyDescent="0.3">
      <c r="A34" s="1"/>
      <c r="B34" s="9"/>
      <c r="C34" s="9"/>
      <c r="D34" s="1"/>
      <c r="E34" s="5"/>
      <c r="F34" s="1"/>
      <c r="G34" s="1"/>
      <c r="H34" s="5"/>
      <c r="I34" s="1"/>
      <c r="J34" s="4"/>
      <c r="K34" s="4"/>
      <c r="L34" s="4"/>
      <c r="M34" s="4"/>
      <c r="O34" s="2"/>
    </row>
    <row r="35" spans="1:15" s="3" customFormat="1" ht="13" x14ac:dyDescent="0.3">
      <c r="A35" s="8"/>
      <c r="B35" s="5"/>
      <c r="C35" s="5"/>
      <c r="D35" s="5"/>
      <c r="E35" s="5"/>
      <c r="F35" s="5"/>
      <c r="G35" s="5"/>
      <c r="H35" s="5"/>
      <c r="I35" s="5"/>
      <c r="J35" s="7"/>
      <c r="K35" s="7"/>
      <c r="L35" s="7"/>
      <c r="M35" s="7"/>
      <c r="O35" s="2"/>
    </row>
    <row r="36" spans="1:15" s="3" customFormat="1" x14ac:dyDescent="0.25">
      <c r="A36" s="6"/>
      <c r="B36" s="1"/>
      <c r="C36" s="1"/>
      <c r="D36" s="1"/>
      <c r="E36" s="5"/>
      <c r="F36" s="1"/>
      <c r="G36" s="1"/>
      <c r="H36" s="5"/>
      <c r="I36" s="2"/>
      <c r="J36" s="4"/>
      <c r="K36" s="4"/>
      <c r="L36" s="4"/>
      <c r="M36" s="4"/>
      <c r="O36" s="2"/>
    </row>
    <row r="37" spans="1:15" s="3" customFormat="1" x14ac:dyDescent="0.25">
      <c r="A37" s="6"/>
      <c r="B37" s="1"/>
      <c r="C37" s="1"/>
      <c r="D37" s="1"/>
      <c r="E37" s="5"/>
      <c r="F37" s="1"/>
      <c r="G37" s="1"/>
      <c r="H37" s="5"/>
      <c r="I37" s="2"/>
      <c r="J37" s="4"/>
      <c r="K37" s="4"/>
      <c r="L37" s="4"/>
      <c r="M37" s="4"/>
      <c r="O37" s="2"/>
    </row>
  </sheetData>
  <pageMargins left="0.7" right="0.7" top="0.75" bottom="0.75" header="0.3" footer="0.3"/>
  <pageSetup scale="7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M4 70_30 (2)</vt:lpstr>
      <vt:lpstr>'M4 70_30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Sailar</dc:creator>
  <cp:lastModifiedBy>Josh Sailar</cp:lastModifiedBy>
  <dcterms:created xsi:type="dcterms:W3CDTF">2020-09-18T18:29:35Z</dcterms:created>
  <dcterms:modified xsi:type="dcterms:W3CDTF">2020-09-18T18:30:22Z</dcterms:modified>
</cp:coreProperties>
</file>